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ضرائب\"/>
    </mc:Choice>
  </mc:AlternateContent>
  <bookViews>
    <workbookView xWindow="0" yWindow="0" windowWidth="15345" windowHeight="4650"/>
  </bookViews>
  <sheets>
    <sheet name="Sheet1" sheetId="1" r:id="rId1"/>
    <sheet name="الشركاء " sheetId="2" r:id="rId2"/>
  </sheets>
  <definedNames>
    <definedName name="_xlnm._FilterDatabase" localSheetId="0" hidden="1">Sheet1!$A$2:$K$208</definedName>
    <definedName name="_xlnm._FilterDatabase" localSheetId="1" hidden="1">'الشركاء '!$A$2:$K$56</definedName>
    <definedName name="_xlnm.Print_Area" localSheetId="0">Sheet1!$A$1:$J$181</definedName>
    <definedName name="_xlnm.Print_Area" localSheetId="1">Sheet1!$A$210:$J$214</definedName>
    <definedName name="_xlnm.Print_Titles" localSheetId="0">Sheet1!$1:$2</definedName>
    <definedName name="_xlnm.Print_Titles" localSheetId="1">'الشركاء 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2" l="1"/>
  <c r="G51" i="2"/>
  <c r="G56" i="2"/>
  <c r="E211" i="1"/>
  <c r="G211" i="1"/>
  <c r="G214" i="1" s="1"/>
  <c r="E212" i="1"/>
  <c r="G212" i="1"/>
  <c r="E213" i="1"/>
  <c r="G213" i="1"/>
  <c r="E214" i="1"/>
  <c r="D198" i="1"/>
  <c r="E198" i="1"/>
  <c r="G198" i="1"/>
  <c r="E199" i="1"/>
  <c r="G199" i="1"/>
  <c r="E200" i="1"/>
  <c r="G200" i="1"/>
  <c r="E201" i="1"/>
  <c r="G201" i="1"/>
  <c r="E202" i="1"/>
  <c r="G202" i="1"/>
  <c r="E203" i="1"/>
  <c r="G203" i="1"/>
  <c r="E204" i="1"/>
  <c r="G204" i="1"/>
  <c r="E205" i="1"/>
  <c r="G205" i="1"/>
  <c r="E206" i="1"/>
  <c r="G206" i="1"/>
  <c r="E207" i="1"/>
  <c r="G207" i="1"/>
  <c r="E183" i="1"/>
  <c r="G183" i="1"/>
  <c r="E184" i="1"/>
  <c r="G184" i="1"/>
  <c r="E185" i="1"/>
  <c r="G185" i="1"/>
  <c r="E186" i="1"/>
  <c r="G186" i="1"/>
  <c r="E187" i="1"/>
  <c r="G187" i="1"/>
  <c r="E188" i="1"/>
  <c r="G188" i="1"/>
  <c r="E189" i="1"/>
  <c r="G189" i="1"/>
  <c r="E190" i="1"/>
  <c r="G190" i="1"/>
  <c r="E191" i="1"/>
  <c r="G191" i="1"/>
  <c r="E192" i="1"/>
  <c r="G192" i="1"/>
  <c r="E193" i="1"/>
  <c r="G193" i="1"/>
  <c r="E194" i="1"/>
  <c r="G194" i="1"/>
  <c r="E195" i="1"/>
  <c r="G195" i="1"/>
  <c r="G196" i="1" l="1"/>
  <c r="G208" i="1"/>
  <c r="E208" i="1"/>
  <c r="E196" i="1"/>
  <c r="E27" i="1"/>
  <c r="G27" i="2"/>
  <c r="E27" i="2"/>
  <c r="G15" i="1" l="1"/>
  <c r="E82" i="1"/>
  <c r="E73" i="1"/>
  <c r="E15" i="1"/>
  <c r="E54" i="2"/>
  <c r="E55" i="2" s="1"/>
  <c r="E45" i="2"/>
  <c r="E46" i="2"/>
  <c r="E47" i="2"/>
  <c r="E48" i="2"/>
  <c r="E49" i="2"/>
  <c r="E50" i="2"/>
  <c r="E51" i="2"/>
  <c r="E52" i="2"/>
  <c r="E44" i="2"/>
  <c r="E41" i="2"/>
  <c r="E40" i="2"/>
  <c r="E34" i="2"/>
  <c r="E35" i="2"/>
  <c r="E36" i="2"/>
  <c r="E37" i="2"/>
  <c r="E38" i="2"/>
  <c r="E33" i="2"/>
  <c r="E28" i="2"/>
  <c r="E29" i="2"/>
  <c r="E30" i="2"/>
  <c r="E31" i="2"/>
  <c r="G26" i="2"/>
  <c r="E26" i="2"/>
  <c r="E23" i="2"/>
  <c r="E24" i="2" s="1"/>
  <c r="E19" i="2"/>
  <c r="E20" i="2" s="1"/>
  <c r="E13" i="2"/>
  <c r="E14" i="2"/>
  <c r="E15" i="2"/>
  <c r="E16" i="2"/>
  <c r="E12" i="2"/>
  <c r="E5" i="2"/>
  <c r="E6" i="2"/>
  <c r="E7" i="2"/>
  <c r="E8" i="2"/>
  <c r="E9" i="2"/>
  <c r="E10" i="2"/>
  <c r="E4" i="2"/>
  <c r="G54" i="2"/>
  <c r="G55" i="2" s="1"/>
  <c r="G50" i="2"/>
  <c r="G49" i="2"/>
  <c r="G48" i="2"/>
  <c r="G47" i="2"/>
  <c r="G46" i="2"/>
  <c r="G45" i="2"/>
  <c r="G44" i="2"/>
  <c r="G41" i="2"/>
  <c r="G40" i="2"/>
  <c r="G38" i="2"/>
  <c r="G37" i="2"/>
  <c r="G36" i="2"/>
  <c r="G35" i="2"/>
  <c r="G34" i="2"/>
  <c r="G33" i="2"/>
  <c r="G31" i="2"/>
  <c r="G30" i="2"/>
  <c r="G29" i="2"/>
  <c r="G28" i="2"/>
  <c r="G23" i="2"/>
  <c r="G24" i="2" s="1"/>
  <c r="G19" i="2"/>
  <c r="G20" i="2" s="1"/>
  <c r="G16" i="2"/>
  <c r="G15" i="2"/>
  <c r="G14" i="2"/>
  <c r="G13" i="2"/>
  <c r="G12" i="2"/>
  <c r="G10" i="2"/>
  <c r="G9" i="2"/>
  <c r="G8" i="2"/>
  <c r="G7" i="2"/>
  <c r="G6" i="2"/>
  <c r="G5" i="2"/>
  <c r="G4" i="2"/>
  <c r="E39" i="2" l="1"/>
  <c r="E42" i="2"/>
  <c r="E53" i="2"/>
  <c r="E32" i="2"/>
  <c r="E17" i="2"/>
  <c r="E11" i="2"/>
  <c r="K9" i="2"/>
  <c r="G42" i="2"/>
  <c r="G11" i="2"/>
  <c r="G17" i="2"/>
  <c r="G39" i="2"/>
  <c r="G53" i="2"/>
  <c r="G32" i="2"/>
  <c r="G177" i="1"/>
  <c r="E56" i="2" l="1"/>
  <c r="G168" i="1"/>
  <c r="G103" i="1"/>
  <c r="G100" i="1"/>
  <c r="G96" i="1"/>
  <c r="G58" i="1"/>
  <c r="G55" i="1"/>
  <c r="G51" i="1"/>
  <c r="G38" i="1"/>
  <c r="G35" i="1"/>
  <c r="G32" i="1"/>
  <c r="G27" i="1"/>
  <c r="G21" i="1"/>
  <c r="G4" i="1"/>
  <c r="E114" i="1"/>
  <c r="E168" i="1"/>
  <c r="E170" i="1"/>
  <c r="E177" i="1"/>
  <c r="E181" i="1"/>
  <c r="E103" i="1"/>
  <c r="E100" i="1"/>
  <c r="E96" i="1"/>
  <c r="E58" i="1"/>
  <c r="E55" i="1"/>
  <c r="E51" i="1"/>
  <c r="E38" i="1"/>
  <c r="E35" i="1"/>
  <c r="E32" i="1"/>
  <c r="E21" i="1"/>
  <c r="E17" i="1"/>
  <c r="E4" i="1"/>
  <c r="E215" i="1" l="1"/>
  <c r="G181" i="1"/>
  <c r="G114" i="1" l="1"/>
  <c r="G17" i="1"/>
  <c r="G73" i="1" l="1"/>
  <c r="G170" i="1"/>
  <c r="G82" i="1"/>
  <c r="K135" i="1"/>
  <c r="G215" i="1" l="1"/>
</calcChain>
</file>

<file path=xl/sharedStrings.xml><?xml version="1.0" encoding="utf-8"?>
<sst xmlns="http://schemas.openxmlformats.org/spreadsheetml/2006/main" count="742" uniqueCount="328">
  <si>
    <t>م</t>
  </si>
  <si>
    <t xml:space="preserve">اسم العميل </t>
  </si>
  <si>
    <t xml:space="preserve">اسم البرج </t>
  </si>
  <si>
    <t xml:space="preserve">رقم الوحدة /المحل / جراج </t>
  </si>
  <si>
    <t xml:space="preserve">مساحة الوحدة / المحل </t>
  </si>
  <si>
    <t xml:space="preserve">اجمالى </t>
  </si>
  <si>
    <t xml:space="preserve">نسبة الشركاء </t>
  </si>
  <si>
    <t xml:space="preserve">ملاحظات </t>
  </si>
  <si>
    <t xml:space="preserve">تاريخ العقد </t>
  </si>
  <si>
    <t xml:space="preserve">جراج اعمار الدلتا </t>
  </si>
  <si>
    <t>PG-2-22</t>
  </si>
  <si>
    <t>P+6-2-38</t>
  </si>
  <si>
    <t>PG-2-9</t>
  </si>
  <si>
    <t>PG-2-10</t>
  </si>
  <si>
    <t>PG-2-11</t>
  </si>
  <si>
    <t>PG-2-14</t>
  </si>
  <si>
    <t>PG-2-15</t>
  </si>
  <si>
    <t>PG-2-16</t>
  </si>
  <si>
    <t>PG-2-12</t>
  </si>
  <si>
    <t>PG-2-13</t>
  </si>
  <si>
    <t>P+2-1 (46-47)</t>
  </si>
  <si>
    <t>PG-2-19</t>
  </si>
  <si>
    <t>رهام ماهر نجيب الصراف</t>
  </si>
  <si>
    <t>مي السيد عبدالسميع خليل الشرقاوي</t>
  </si>
  <si>
    <t>ايمان عطيه محمد السعدني</t>
  </si>
  <si>
    <t xml:space="preserve">اية محمد رضا محمد خليل </t>
  </si>
  <si>
    <t xml:space="preserve">الاء محمد رضا محمد خليل </t>
  </si>
  <si>
    <t xml:space="preserve">محمود مجدي كمال محمد خليل </t>
  </si>
  <si>
    <t xml:space="preserve">يحي مجدي كمال محمد خليل </t>
  </si>
  <si>
    <t xml:space="preserve">مجدي كمال محمد خليل </t>
  </si>
  <si>
    <t xml:space="preserve">عبد اللطيف مصطفى محمود سليمان </t>
  </si>
  <si>
    <t xml:space="preserve">أمجد سالم إبراهيم سلامة - أمنية جمال الدين أنور البربري </t>
  </si>
  <si>
    <t>محمد سعيد عبد الحميد عبد الحميد السمادوني</t>
  </si>
  <si>
    <t xml:space="preserve">نسبة الشركة </t>
  </si>
  <si>
    <t xml:space="preserve">مخالصة على عقد نهائى </t>
  </si>
  <si>
    <t xml:space="preserve">عقد نهائى </t>
  </si>
  <si>
    <t>احمد بسيوني محمد عطيه</t>
  </si>
  <si>
    <t xml:space="preserve">محمد عبدالوهاب ابراهيم جاهين </t>
  </si>
  <si>
    <t xml:space="preserve">هشام جمال محمد حامد جاب الله </t>
  </si>
  <si>
    <t>محمد عبد الوهاب ابراهيم جاهين</t>
  </si>
  <si>
    <t xml:space="preserve">سمير فتحي محمد عبد الجواد </t>
  </si>
  <si>
    <t xml:space="preserve">محمد السيد عبد الوهاب ابو هديبه </t>
  </si>
  <si>
    <t>معتز محمد السيد رمضان حبلص</t>
  </si>
  <si>
    <t xml:space="preserve">عبد الفتاح السيد عبد الفتاح القديم - ايمان عبد الفتاح السيد عبد الفتاح القديم </t>
  </si>
  <si>
    <t>الاستاد برج 2</t>
  </si>
  <si>
    <t>الاستاد برج 1</t>
  </si>
  <si>
    <t xml:space="preserve">الاستاد جراج </t>
  </si>
  <si>
    <t>محمد جابر بسطويسي سليمان - داليا صلاح احمد عاشور</t>
  </si>
  <si>
    <t>باكية 6</t>
  </si>
  <si>
    <t>باكية 5</t>
  </si>
  <si>
    <t>محل 9</t>
  </si>
  <si>
    <t>أماني عبد الرسول خليل عطيه</t>
  </si>
  <si>
    <t>نعمة زكريا درويش</t>
  </si>
  <si>
    <t xml:space="preserve">محمد ياسين ابو طالب امين ابو طالب </t>
  </si>
  <si>
    <t>رنا وروان ورؤي اسلام حامد سلطان علام</t>
  </si>
  <si>
    <t xml:space="preserve">احمد ابراهيم احمد السيد شكر - منة الله السيد محمد حسن </t>
  </si>
  <si>
    <t>الاشرف برج2</t>
  </si>
  <si>
    <t>الاشرف برج4</t>
  </si>
  <si>
    <t>الاشرف برج1</t>
  </si>
  <si>
    <t>الاشرف برج3</t>
  </si>
  <si>
    <t>نهائي خالص</t>
  </si>
  <si>
    <t>مخالصة على العقد</t>
  </si>
  <si>
    <t xml:space="preserve">ابراهيم محمد عيد محمد </t>
  </si>
  <si>
    <t>الاستاد بلازا برج 5</t>
  </si>
  <si>
    <t>سماء السيد على الشعشاعي</t>
  </si>
  <si>
    <t>الهدى 2</t>
  </si>
  <si>
    <t xml:space="preserve">محمد سعد حامد محمود أبو اسماعيل </t>
  </si>
  <si>
    <t xml:space="preserve">محمد فوزي علي أبو سمك </t>
  </si>
  <si>
    <t xml:space="preserve">رانيا خيري عبد الحميد عمار </t>
  </si>
  <si>
    <t>وائل فؤاد عبد الرشيد الشرشابي</t>
  </si>
  <si>
    <t xml:space="preserve">إيمان رمضان سلامة أحمد </t>
  </si>
  <si>
    <t>اسماعيل عصام عبد العزيز الحلبي</t>
  </si>
  <si>
    <t>احمد عصام عبد العزيز الحلبي</t>
  </si>
  <si>
    <t xml:space="preserve">مدحت عبدالبديع النويهي الحويحي </t>
  </si>
  <si>
    <t xml:space="preserve">أحمد جمال فتحي اسماعيل </t>
  </si>
  <si>
    <t xml:space="preserve">ورثة محمد حمدى حسين عبد الوهاب ابو الغيط </t>
  </si>
  <si>
    <t xml:space="preserve">النادى </t>
  </si>
  <si>
    <t xml:space="preserve">عبد الغنى عبد القادر الطوى </t>
  </si>
  <si>
    <t>محمد احمد صبري عبد الرحمن الشناوي</t>
  </si>
  <si>
    <t>الهدى 1</t>
  </si>
  <si>
    <t>ابراهيم حمدي احمد سيد احمد الخولي</t>
  </si>
  <si>
    <t xml:space="preserve">إيمان الجوهري سليمان عامر </t>
  </si>
  <si>
    <t xml:space="preserve">أكرم محمد عبده البطرني </t>
  </si>
  <si>
    <t xml:space="preserve">أمنية فاروق عبد الغني حسن </t>
  </si>
  <si>
    <t xml:space="preserve">رحمي أبو الفتوح أبو المعاطي أبو الوفا </t>
  </si>
  <si>
    <t>محمد صبحي بسيوني دراز</t>
  </si>
  <si>
    <t>احمد بهاء احمد كامل</t>
  </si>
  <si>
    <t xml:space="preserve">محمد عبد ربه محمد السبحي  - ناديه عبد الحميد منصور الوكيل </t>
  </si>
  <si>
    <t>وجيه محمد ابراهيم الاصفر</t>
  </si>
  <si>
    <t>سامح السيد محمد الشرقاوي</t>
  </si>
  <si>
    <t>محمد احمد السيد غنيم</t>
  </si>
  <si>
    <t xml:space="preserve">محمد الصاوي محمد الصاوي بر </t>
  </si>
  <si>
    <t>نادية عبد الجليل عبد المجيد فوده</t>
  </si>
  <si>
    <t>جيهان زكريا السيد الاشطوخي</t>
  </si>
  <si>
    <t xml:space="preserve">محمد مظهر ذكي أبو عز </t>
  </si>
  <si>
    <t xml:space="preserve">خالد محمد صبري فتح الله فودة </t>
  </si>
  <si>
    <t>سماح مختار ابراهيم الغمراوي</t>
  </si>
  <si>
    <t>الامين</t>
  </si>
  <si>
    <t>جمال عبد الناصر سليمان خليل سليمان</t>
  </si>
  <si>
    <t>سليمان الكورنيش برج1</t>
  </si>
  <si>
    <t>ابراهيم حمدي ابراهيم زيدان</t>
  </si>
  <si>
    <t>سليمان الكورنيش برج3</t>
  </si>
  <si>
    <t>عصام عبد النبي عبد الجواد الشيخ</t>
  </si>
  <si>
    <t>محمود عبد العليم رجب موسي</t>
  </si>
  <si>
    <t>احمد ابراهيم ابراهيم عبد الله السوداني</t>
  </si>
  <si>
    <t>محمد عادل علي شلبي</t>
  </si>
  <si>
    <t>محمد علي علي سالم</t>
  </si>
  <si>
    <t xml:space="preserve">محمد ناجي محمد شوقي محمد المرسي جعيصه </t>
  </si>
  <si>
    <t>سليمان الكورنيش برج2</t>
  </si>
  <si>
    <t>محمد ابراهيم جبر محمود</t>
  </si>
  <si>
    <t>ابراهيم محمد حمدي عطيه ابراهيم الشوري</t>
  </si>
  <si>
    <t>أحمد محمود محمد علي أبو الذهب</t>
  </si>
  <si>
    <t>بهجت محمد بهجت زامل</t>
  </si>
  <si>
    <t>هشام احمد قطب اسماعيل</t>
  </si>
  <si>
    <t>احمد سعد الدين عبد اللطيف راضي</t>
  </si>
  <si>
    <t>ياسر جابر احمد سليم</t>
  </si>
  <si>
    <t>اميرة على عزب امين حواس</t>
  </si>
  <si>
    <t xml:space="preserve">وليد عاطف ابو الفتوح عميش </t>
  </si>
  <si>
    <t>مصطفى محمد مصطفى غازي</t>
  </si>
  <si>
    <t>وليد طلبه محمد طلبه</t>
  </si>
  <si>
    <t xml:space="preserve">هيثم محمد فتحي البرقوقي </t>
  </si>
  <si>
    <t>عمرو عبد الله مرسي الشرقاوي</t>
  </si>
  <si>
    <t xml:space="preserve">أحمد عبد التواب احمد العجمي </t>
  </si>
  <si>
    <t xml:space="preserve">عبد العزيز عبد الحميد عبد العزيز جاد </t>
  </si>
  <si>
    <t>باسم محمد عبد الحميد ابو جبل</t>
  </si>
  <si>
    <t>طارق محمد الخضري الصواف</t>
  </si>
  <si>
    <t xml:space="preserve">محمد شفيق عبيد الخطيب - صباح يوسف احمد ابراهيم </t>
  </si>
  <si>
    <t xml:space="preserve">عبد الحميد رضا عبد الحميد علوش </t>
  </si>
  <si>
    <t xml:space="preserve">احمد عبد العليم رجب موسي </t>
  </si>
  <si>
    <t>حنان محمد السيد عفيفي</t>
  </si>
  <si>
    <t xml:space="preserve">عبد الحفيظ محمد محمد الجوهري </t>
  </si>
  <si>
    <t>محمد طه وصال ويس  جيهان حامد السيد الصفتي</t>
  </si>
  <si>
    <t xml:space="preserve">محمد علي العزب حواس </t>
  </si>
  <si>
    <t>مجدي محمود محمد ابو يوسف</t>
  </si>
  <si>
    <t xml:space="preserve">محمود سمير عباس شاهين </t>
  </si>
  <si>
    <t xml:space="preserve">حسن رزق محمد حسن المليجي </t>
  </si>
  <si>
    <t xml:space="preserve">محمد شعبان محمد محمد بدوي </t>
  </si>
  <si>
    <t xml:space="preserve">السيد حمزه سيد احمد العشري </t>
  </si>
  <si>
    <t xml:space="preserve">هيثم محمود حسين عشماوي </t>
  </si>
  <si>
    <t xml:space="preserve">عبد الحميد محمد حسن حمود - نجلاء السيد محمد المليجي امام </t>
  </si>
  <si>
    <t xml:space="preserve">أحمد حمدي عبد العظيم محمود الكومي </t>
  </si>
  <si>
    <t xml:space="preserve">عبد الرحمن محمد عبد الرحمن احمد الرفاعي </t>
  </si>
  <si>
    <t>ابراهيم نبيه ابراهيم رشدان</t>
  </si>
  <si>
    <t xml:space="preserve">احمد الششتاوي السيد فارس </t>
  </si>
  <si>
    <t>فيلا 121</t>
  </si>
  <si>
    <t>ايمن حاتم عبد اللطيف سليمان</t>
  </si>
  <si>
    <t>سليمان الكورنيش</t>
  </si>
  <si>
    <t>مخزن 5</t>
  </si>
  <si>
    <t>نجوي محمد عوض الصواف</t>
  </si>
  <si>
    <t>مخزن 9</t>
  </si>
  <si>
    <t xml:space="preserve">جلال احمد أبو شعيشع أبوريه </t>
  </si>
  <si>
    <t>محمد محمد مجدي احمد خيره</t>
  </si>
  <si>
    <t>التحرير</t>
  </si>
  <si>
    <t>منى محمود محمد الليثي</t>
  </si>
  <si>
    <t>شعبان محمد السيد عبد الغني</t>
  </si>
  <si>
    <t>السلام</t>
  </si>
  <si>
    <t xml:space="preserve">نرمين محمد طه غازي عبد الصمد </t>
  </si>
  <si>
    <t xml:space="preserve">غاده رمضان احمد حامد </t>
  </si>
  <si>
    <t xml:space="preserve">احمد طارق العوضي سيد احمد داود </t>
  </si>
  <si>
    <t>السلطان</t>
  </si>
  <si>
    <t xml:space="preserve">محمد احمد احمد عبد الفتاح عارف - عفاف فتحي احمد خليل </t>
  </si>
  <si>
    <t xml:space="preserve">ايمن سيف سيف على ودن </t>
  </si>
  <si>
    <t xml:space="preserve">عمرالفاروق محمد حسن علي جابر </t>
  </si>
  <si>
    <t>العرب برج3 (برج الحمد2)</t>
  </si>
  <si>
    <t>72/71</t>
  </si>
  <si>
    <t>تامر فخري عبد العزيز محمد</t>
  </si>
  <si>
    <t>اللوتس الشمالية</t>
  </si>
  <si>
    <t>ابو سيف</t>
  </si>
  <si>
    <t>سماح عبد الرؤف اوالفتوح محمد</t>
  </si>
  <si>
    <t>اداري 6</t>
  </si>
  <si>
    <t xml:space="preserve">اشرف شاكر احمد فوزي - رشا عبد اللطيف عثمان فريد </t>
  </si>
  <si>
    <t>الحسيني فتح الكريم احمد الهواري سالم</t>
  </si>
  <si>
    <t xml:space="preserve">ياسر محمد حسن البديوي </t>
  </si>
  <si>
    <t>4ز</t>
  </si>
  <si>
    <t xml:space="preserve">خالد محمد عبد المجيد عبد اللطيف - عمر محمد عبد المجيد عبد اللطيف </t>
  </si>
  <si>
    <t>محل 4</t>
  </si>
  <si>
    <t xml:space="preserve">عمرو اشرف عبد العزيز عمار </t>
  </si>
  <si>
    <t xml:space="preserve">أسماء مجدي محمد فهمي الشاعر </t>
  </si>
  <si>
    <t>3 اداري</t>
  </si>
  <si>
    <t>اسماء حمدي ابراهيم مؤمن</t>
  </si>
  <si>
    <t>الحرية برج 1</t>
  </si>
  <si>
    <t xml:space="preserve">كريم محمد أبو العنين سلامة </t>
  </si>
  <si>
    <t>الحرية برج2</t>
  </si>
  <si>
    <t>الحرية برج3</t>
  </si>
  <si>
    <t xml:space="preserve">ابراهيم عبد الحميد موسي عبد الرحمن </t>
  </si>
  <si>
    <t>الحرية برج 4</t>
  </si>
  <si>
    <t>ابو العز ابراهيم ابو العز محمد الميت</t>
  </si>
  <si>
    <t xml:space="preserve">لؤي فهمي إسماعيل الشيخ </t>
  </si>
  <si>
    <t xml:space="preserve">الحرية برج 1 </t>
  </si>
  <si>
    <t xml:space="preserve">هايدي فوزي عبد الحميد الربوه </t>
  </si>
  <si>
    <t>المحلة</t>
  </si>
  <si>
    <t xml:space="preserve">محمد فوزي عبد الحميد الششتاوي الربوه </t>
  </si>
  <si>
    <t>هدى عبد الفتاح احمد الغرياني</t>
  </si>
  <si>
    <t xml:space="preserve">ماجد ثابت كامل تاوضروس </t>
  </si>
  <si>
    <t xml:space="preserve">ياسر نصر محمد عبد الغني الجنايني </t>
  </si>
  <si>
    <t>باكيه 5</t>
  </si>
  <si>
    <t>عايدة محمود محمد عمران</t>
  </si>
  <si>
    <t xml:space="preserve">نبيله محروس على ابو العنين </t>
  </si>
  <si>
    <t xml:space="preserve"> اداري 14</t>
  </si>
  <si>
    <t>عمرو عبد الله احمد يوسف</t>
  </si>
  <si>
    <t>سهير السيد على المنذر</t>
  </si>
  <si>
    <t>عبد الناصر عبد الرازق عبد العظيم الديب</t>
  </si>
  <si>
    <t xml:space="preserve">عمرو ابراهيم عبدالوهاب مهدي الخشاب </t>
  </si>
  <si>
    <t>الهاروني</t>
  </si>
  <si>
    <t>خالد بن الوليد</t>
  </si>
  <si>
    <t>عمرو السعيد حسن على سمك - نهال محمد أحمد زعيمه</t>
  </si>
  <si>
    <t>نهائى خالص</t>
  </si>
  <si>
    <t>زهدي مصطفى كمال الدين احمد محمد</t>
  </si>
  <si>
    <t>سليمان الحلو برج3</t>
  </si>
  <si>
    <t>محل 17</t>
  </si>
  <si>
    <t xml:space="preserve">محمد محمود على محمود </t>
  </si>
  <si>
    <t xml:space="preserve">مصطفى احمد مصطفى ابو عمرو - سوزي احمد محمد عمرو </t>
  </si>
  <si>
    <t>سليمان الحلو برج1</t>
  </si>
  <si>
    <t>دعاء محمد ابواليزيد عبد الرحمن العمروسي</t>
  </si>
  <si>
    <t>سليمان الحلو برج2</t>
  </si>
  <si>
    <t xml:space="preserve">احمد حامد احمد زهران </t>
  </si>
  <si>
    <t xml:space="preserve">بسنت حامد احمد زهران </t>
  </si>
  <si>
    <t xml:space="preserve">فاطمه عبد الخالق عبد الجواد سيد احمد </t>
  </si>
  <si>
    <t>سليمان الحلو برج4</t>
  </si>
  <si>
    <t xml:space="preserve">تامر محمد احمد الاشقر - هدي احمد محمد عبد الله </t>
  </si>
  <si>
    <t>هاني ابراهيم حسين فهمي</t>
  </si>
  <si>
    <t>سليمان الحلو برج5</t>
  </si>
  <si>
    <t>مصطفى السيد مصطفى محمود سليمان</t>
  </si>
  <si>
    <t>جراج سليمان الحلو</t>
  </si>
  <si>
    <t>باكيه 54</t>
  </si>
  <si>
    <t>عبد الغني عبد الفتاح الطوي</t>
  </si>
  <si>
    <t>صبري</t>
  </si>
  <si>
    <t>باكيه 11</t>
  </si>
  <si>
    <t>ابراهيم محمود ابراهيم لعج</t>
  </si>
  <si>
    <t xml:space="preserve">نبيل كمال محمد الفقي </t>
  </si>
  <si>
    <t>باكيه 3</t>
  </si>
  <si>
    <t xml:space="preserve">ناصرفوزي مصطفي أبو يونس </t>
  </si>
  <si>
    <t xml:space="preserve">عماد أحمد أمين صالح </t>
  </si>
  <si>
    <t xml:space="preserve">نبيله حموده محمد عبد الحافظ </t>
  </si>
  <si>
    <t>شوقي</t>
  </si>
  <si>
    <t xml:space="preserve">رانيا أحمد صلاح الجرف </t>
  </si>
  <si>
    <t xml:space="preserve">أميرة السيد عبد العزيز الهنداوي </t>
  </si>
  <si>
    <t xml:space="preserve">محمد السيد عبد العزيز الهنداوي </t>
  </si>
  <si>
    <t xml:space="preserve">محمد السيد آمين رمضان </t>
  </si>
  <si>
    <t xml:space="preserve">شريف السيد عبد العزيز الهنداوي </t>
  </si>
  <si>
    <t xml:space="preserve">أسماء يوسف عبدالفتاح يوسف </t>
  </si>
  <si>
    <t>سوزان سعيد مصطفى سليمان</t>
  </si>
  <si>
    <t>مصطفى محمد مصطفى الشناوي</t>
  </si>
  <si>
    <t xml:space="preserve">امير شاكر احمد شاكر فوزي </t>
  </si>
  <si>
    <t>كورنيش كفر الزيات</t>
  </si>
  <si>
    <t xml:space="preserve">عبد المجيد فوزي عبد المجيد الكاشف </t>
  </si>
  <si>
    <t>محل رقم 5</t>
  </si>
  <si>
    <t>عائشة حامد احمد يونس</t>
  </si>
  <si>
    <t xml:space="preserve">رامز عماد تادرس مسيحه </t>
  </si>
  <si>
    <t>حجازي 2</t>
  </si>
  <si>
    <t xml:space="preserve">أحمد عباس عبد الهادي سيد أحمد بركات </t>
  </si>
  <si>
    <t xml:space="preserve">محمد محجوب بسيونى بسيونى </t>
  </si>
  <si>
    <t xml:space="preserve">شيماء وسارة واربعة مصدفى ابراهيم السيد عبد الله </t>
  </si>
  <si>
    <t xml:space="preserve">مخالصة على العقد </t>
  </si>
  <si>
    <t xml:space="preserve">اشرف عبد العزيز محمد النجار </t>
  </si>
  <si>
    <t xml:space="preserve">جراج الاستاد </t>
  </si>
  <si>
    <t>باكية 24</t>
  </si>
  <si>
    <t xml:space="preserve">ايمان مصطفى محمود سليمان </t>
  </si>
  <si>
    <t>محمد عبد الصمد عبد الرحمن الهيتي</t>
  </si>
  <si>
    <t xml:space="preserve">محمد عبد الستار السيد ابراهيم </t>
  </si>
  <si>
    <t>باكية 3</t>
  </si>
  <si>
    <t xml:space="preserve">حسام علوى محمد كامل الارناؤوطى </t>
  </si>
  <si>
    <t xml:space="preserve">احمد احمد محمد خيال </t>
  </si>
  <si>
    <t xml:space="preserve">رجاء عبد الرازق ناصر محمد ناصر </t>
  </si>
  <si>
    <t xml:space="preserve">محمد عبد اللطيف زكى خيال </t>
  </si>
  <si>
    <t>عقد نهائى بدون وديعة</t>
  </si>
  <si>
    <t xml:space="preserve">الشورة سيد احمد على حسن الشورة </t>
  </si>
  <si>
    <t xml:space="preserve">محمود سليمان عبد الفتاح عبد الله الصياد </t>
  </si>
  <si>
    <t>احمد احمد محمد خيال</t>
  </si>
  <si>
    <t>ابراهيم عبد اللطيف زكي خيال</t>
  </si>
  <si>
    <t>نشوه مصطفى كامل محمود</t>
  </si>
  <si>
    <t>رباب صالح عبد الفتاح شعبان</t>
  </si>
  <si>
    <t xml:space="preserve">محمد جابر بسطويسي سليمان </t>
  </si>
  <si>
    <t xml:space="preserve">جورج اميل وديع </t>
  </si>
  <si>
    <t xml:space="preserve">جراج سليمان الكورنيش </t>
  </si>
  <si>
    <t xml:space="preserve">ايهاب مرعى ابراهيم مناصير </t>
  </si>
  <si>
    <t xml:space="preserve">احمد رمضان محمد حجازى </t>
  </si>
  <si>
    <t xml:space="preserve">مول الاشرف </t>
  </si>
  <si>
    <t xml:space="preserve">محمد عبده محمد ريشة </t>
  </si>
  <si>
    <t xml:space="preserve">عاصم حسن محمد الشبينى </t>
  </si>
  <si>
    <t xml:space="preserve">محمد احمد السيد احمد زيادة </t>
  </si>
  <si>
    <t>C16</t>
  </si>
  <si>
    <t>B8</t>
  </si>
  <si>
    <t>B18</t>
  </si>
  <si>
    <t xml:space="preserve">نهائى بدون الوديعة </t>
  </si>
  <si>
    <t>محمد فرج سليم العربي</t>
  </si>
  <si>
    <t>1</t>
  </si>
  <si>
    <t>0</t>
  </si>
  <si>
    <t>07/04/2016</t>
  </si>
  <si>
    <t>119325</t>
  </si>
  <si>
    <t>100%</t>
  </si>
  <si>
    <t>0%</t>
  </si>
  <si>
    <t>2</t>
  </si>
  <si>
    <t>جراج المحلة</t>
  </si>
  <si>
    <t xml:space="preserve">معاز محمود السيد مسعود </t>
  </si>
  <si>
    <t>باكية 13</t>
  </si>
  <si>
    <t>جراج الهدى2</t>
  </si>
  <si>
    <t>18-19</t>
  </si>
  <si>
    <t>باكية 1</t>
  </si>
  <si>
    <t xml:space="preserve">الاجمـــــــــــــــــــــــــــــالـــــــــــــــــــى </t>
  </si>
  <si>
    <t xml:space="preserve">عقـــــــــــــــــــــــــــــــود نهـــــــــــــــــائيـــــــــــــــــــــــة 2016 </t>
  </si>
  <si>
    <t>اعمــــــــــــــــــــــــار الاستاد 1-2</t>
  </si>
  <si>
    <t xml:space="preserve">اعمـــــــــــــــــــــــــار الاشــــــــــــــــــــــــــرف </t>
  </si>
  <si>
    <t xml:space="preserve">مخالصة </t>
  </si>
  <si>
    <t xml:space="preserve">اعمـــــــــــــــــــار االاستاد بلازا </t>
  </si>
  <si>
    <t>اعمـــــــــــــــــــــار الهـــــــــــــــــــدى 2</t>
  </si>
  <si>
    <t xml:space="preserve">اعمــــــــــــــــــــــــار راتب </t>
  </si>
  <si>
    <t>جراج الهدى1</t>
  </si>
  <si>
    <t xml:space="preserve">اعمـــــــــــــــــــــــــار الهـــــــــــــــــــــــــــدى 1 </t>
  </si>
  <si>
    <t xml:space="preserve">اعمــــــــــــار الاميـــــــــــــــــن </t>
  </si>
  <si>
    <t xml:space="preserve">اعمــــــــــــــــــــــــار سليمان الكورنيش  </t>
  </si>
  <si>
    <t xml:space="preserve">اعمــــــــــــــــــــــــــــــــار التحرير </t>
  </si>
  <si>
    <t xml:space="preserve">اعمـــــــــــــــــــــــــــــار الســــــــــــــــــــــــــــلام </t>
  </si>
  <si>
    <t xml:space="preserve">اعمـــــــــــــــــــــــــــــار الســلطان  </t>
  </si>
  <si>
    <t xml:space="preserve">اعمـــــــــــــــــــــــــــــار العــــــــــــــــــــــرب   </t>
  </si>
  <si>
    <t xml:space="preserve">اعمـــــــــــــــــــــــــــــار المحلة  </t>
  </si>
  <si>
    <t xml:space="preserve"> اعمـــــــــــــــــــــــار ابـــــــــو سيف </t>
  </si>
  <si>
    <t>عزت عيد احمد القليبي</t>
  </si>
  <si>
    <t xml:space="preserve">اعمـــــــــــــــــــــار الحـــــــــــــــــــريــــــــــــــــة </t>
  </si>
  <si>
    <t xml:space="preserve">اعـمـــــــــــــــــــــــــــــار الهـــــــــــــــــــــــــــارونـــــــــــــــــــــى </t>
  </si>
  <si>
    <t xml:space="preserve">اعمـــــــــــــــــــــــــــــــــــار خالد بن الوليد </t>
  </si>
  <si>
    <t xml:space="preserve">اعمـــــــــــــــــــــــار سليمان الحلــــــــــــــــــــــــو </t>
  </si>
  <si>
    <t xml:space="preserve">اعمــــــــــــــــــــــار صبـــــــــــــــــرى </t>
  </si>
  <si>
    <t xml:space="preserve">اعمار شوقى </t>
  </si>
  <si>
    <t xml:space="preserve">اعمــــــــــــــــــــــار الكورنيش كفر الزيات </t>
  </si>
  <si>
    <t>اعمـــــــــــــــــــــــــــــــــــار حجــــــــــــــــــازى 2</t>
  </si>
  <si>
    <t xml:space="preserve">اعمار مول الاشرف </t>
  </si>
  <si>
    <t>الاجمـــــــــــــــــالـــــى النهــــــــائـــــــى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</si>
</sst>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Tahoma"/>
      <family val="2"/>
    </font>
    <font>
      <b/>
      <sz val="20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center"/>
    </xf>
    <xf numFmtId="0" fontId="0" fillId="3" borderId="0" xfId="0" applyFill="1"/>
    <xf numFmtId="0" fontId="1" fillId="3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 wrapText="1"/>
    </xf>
    <xf numFmtId="9" fontId="4" fillId="0" borderId="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0" fillId="5" borderId="0" xfId="0" applyFill="1"/>
    <xf numFmtId="0" fontId="5" fillId="5" borderId="3" xfId="0" applyFont="1" applyFill="1" applyBorder="1" applyAlignment="1">
      <alignment horizontal="center" vertical="center" wrapText="1"/>
    </xf>
    <xf numFmtId="14" fontId="4" fillId="5" borderId="8" xfId="0" applyNumberFormat="1" applyFont="1" applyFill="1" applyBorder="1" applyAlignment="1">
      <alignment horizontal="center" vertical="center" wrapText="1"/>
    </xf>
    <xf numFmtId="9" fontId="4" fillId="5" borderId="8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0" fillId="5" borderId="0" xfId="0" applyFont="1" applyFill="1"/>
    <xf numFmtId="164" fontId="4" fillId="5" borderId="8" xfId="0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/>
    </xf>
    <xf numFmtId="4" fontId="7" fillId="4" borderId="8" xfId="0" applyNumberFormat="1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rightToLeft="1" tabSelected="1" topLeftCell="A62" zoomScaleNormal="100" workbookViewId="0">
      <selection activeCell="F63" sqref="F63"/>
    </sheetView>
  </sheetViews>
  <sheetFormatPr defaultRowHeight="15" x14ac:dyDescent="0.25"/>
  <cols>
    <col min="1" max="1" width="6.85546875" style="2" customWidth="1"/>
    <col min="2" max="2" width="44.5703125" customWidth="1"/>
    <col min="3" max="3" width="26.28515625" customWidth="1"/>
    <col min="4" max="4" width="19" customWidth="1"/>
    <col min="5" max="5" width="17.28515625" customWidth="1"/>
    <col min="6" max="6" width="22.42578125" customWidth="1"/>
    <col min="7" max="7" width="26.42578125" customWidth="1"/>
    <col min="8" max="8" width="23.5703125" customWidth="1"/>
    <col min="9" max="9" width="28" customWidth="1"/>
    <col min="10" max="10" width="31.140625" customWidth="1"/>
  </cols>
  <sheetData>
    <row r="1" spans="1:10" ht="39" customHeight="1" thickBot="1" x14ac:dyDescent="0.3">
      <c r="A1" s="39" t="s">
        <v>300</v>
      </c>
      <c r="B1" s="40"/>
      <c r="C1" s="40"/>
      <c r="D1" s="40"/>
      <c r="E1" s="40"/>
      <c r="F1" s="40"/>
      <c r="G1" s="40"/>
      <c r="H1" s="40"/>
      <c r="I1" s="40"/>
      <c r="J1" s="41"/>
    </row>
    <row r="2" spans="1:10" ht="47.25" customHeight="1" thickBot="1" x14ac:dyDescent="0.3">
      <c r="A2" s="3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4" t="s">
        <v>8</v>
      </c>
      <c r="G2" s="4" t="s">
        <v>5</v>
      </c>
      <c r="H2" s="4" t="s">
        <v>33</v>
      </c>
      <c r="I2" s="4" t="s">
        <v>6</v>
      </c>
      <c r="J2" s="4" t="s">
        <v>7</v>
      </c>
    </row>
    <row r="3" spans="1:10" ht="36" customHeight="1" x14ac:dyDescent="0.25">
      <c r="A3" s="6" t="s">
        <v>286</v>
      </c>
      <c r="B3" s="8" t="s">
        <v>170</v>
      </c>
      <c r="C3" s="8" t="s">
        <v>167</v>
      </c>
      <c r="D3" s="8">
        <v>35</v>
      </c>
      <c r="E3" s="8">
        <v>115</v>
      </c>
      <c r="F3" s="9">
        <v>42581</v>
      </c>
      <c r="G3" s="8">
        <v>304610</v>
      </c>
      <c r="H3" s="10">
        <v>1</v>
      </c>
      <c r="I3" s="10">
        <v>0</v>
      </c>
      <c r="J3" s="11" t="s">
        <v>60</v>
      </c>
    </row>
    <row r="4" spans="1:10" ht="30" customHeight="1" x14ac:dyDescent="0.25">
      <c r="A4" s="18"/>
      <c r="B4" s="37" t="s">
        <v>299</v>
      </c>
      <c r="C4" s="38"/>
      <c r="D4" s="19"/>
      <c r="E4" s="19">
        <f>SUM(E3:E3)</f>
        <v>115</v>
      </c>
      <c r="F4" s="9"/>
      <c r="G4" s="19">
        <f>SUM(G3:G3)</f>
        <v>304610</v>
      </c>
      <c r="H4" s="10"/>
      <c r="I4" s="10"/>
      <c r="J4" s="12"/>
    </row>
    <row r="5" spans="1:10" ht="30" customHeight="1" x14ac:dyDescent="0.25">
      <c r="A5" s="43" t="s">
        <v>301</v>
      </c>
      <c r="B5" s="44"/>
      <c r="C5" s="44"/>
      <c r="D5" s="44"/>
      <c r="E5" s="44"/>
      <c r="F5" s="44"/>
      <c r="G5" s="44"/>
      <c r="H5" s="44"/>
      <c r="I5" s="44"/>
      <c r="J5" s="45"/>
    </row>
    <row r="6" spans="1:10" s="24" customFormat="1" ht="30" customHeight="1" thickBot="1" x14ac:dyDescent="0.3">
      <c r="A6" s="21">
        <v>1</v>
      </c>
      <c r="B6" s="28" t="s">
        <v>42</v>
      </c>
      <c r="C6" s="22" t="s">
        <v>45</v>
      </c>
      <c r="D6" s="22">
        <v>75</v>
      </c>
      <c r="E6" s="22">
        <v>192</v>
      </c>
      <c r="F6" s="26">
        <v>42603</v>
      </c>
      <c r="G6" s="22">
        <v>614000</v>
      </c>
      <c r="H6" s="27">
        <v>1</v>
      </c>
      <c r="I6" s="27">
        <v>0</v>
      </c>
      <c r="J6" s="23" t="s">
        <v>35</v>
      </c>
    </row>
    <row r="7" spans="1:10" s="24" customFormat="1" ht="30" customHeight="1" x14ac:dyDescent="0.25">
      <c r="A7" s="25">
        <v>2</v>
      </c>
      <c r="B7" s="28" t="s">
        <v>47</v>
      </c>
      <c r="C7" s="22" t="s">
        <v>45</v>
      </c>
      <c r="D7" s="22">
        <v>21</v>
      </c>
      <c r="E7" s="22">
        <v>230</v>
      </c>
      <c r="F7" s="26">
        <v>42548</v>
      </c>
      <c r="G7" s="22">
        <v>770000</v>
      </c>
      <c r="H7" s="27">
        <v>1</v>
      </c>
      <c r="I7" s="27">
        <v>0</v>
      </c>
      <c r="J7" s="23" t="s">
        <v>35</v>
      </c>
    </row>
    <row r="8" spans="1:10" s="24" customFormat="1" ht="30" customHeight="1" x14ac:dyDescent="0.25">
      <c r="A8" s="21">
        <v>3</v>
      </c>
      <c r="B8" s="28" t="s">
        <v>41</v>
      </c>
      <c r="C8" s="22" t="s">
        <v>45</v>
      </c>
      <c r="D8" s="22">
        <v>45</v>
      </c>
      <c r="E8" s="22">
        <v>192</v>
      </c>
      <c r="F8" s="26">
        <v>42591</v>
      </c>
      <c r="G8" s="22">
        <v>480000</v>
      </c>
      <c r="H8" s="27">
        <v>1</v>
      </c>
      <c r="I8" s="27">
        <v>0</v>
      </c>
      <c r="J8" s="23" t="s">
        <v>35</v>
      </c>
    </row>
    <row r="9" spans="1:10" s="24" customFormat="1" ht="37.5" customHeight="1" thickBot="1" x14ac:dyDescent="0.3">
      <c r="A9" s="21">
        <v>4</v>
      </c>
      <c r="B9" s="28" t="s">
        <v>36</v>
      </c>
      <c r="C9" s="22" t="s">
        <v>45</v>
      </c>
      <c r="D9" s="22">
        <v>33</v>
      </c>
      <c r="E9" s="22">
        <v>150</v>
      </c>
      <c r="F9" s="26">
        <v>42452</v>
      </c>
      <c r="G9" s="22">
        <v>469500</v>
      </c>
      <c r="H9" s="27">
        <v>1</v>
      </c>
      <c r="I9" s="27">
        <v>0</v>
      </c>
      <c r="J9" s="23" t="s">
        <v>35</v>
      </c>
    </row>
    <row r="10" spans="1:10" s="24" customFormat="1" ht="30" customHeight="1" x14ac:dyDescent="0.25">
      <c r="A10" s="25">
        <v>5</v>
      </c>
      <c r="B10" s="36" t="s">
        <v>37</v>
      </c>
      <c r="C10" s="22" t="s">
        <v>46</v>
      </c>
      <c r="D10" s="22" t="s">
        <v>260</v>
      </c>
      <c r="E10" s="22">
        <v>0</v>
      </c>
      <c r="F10" s="26">
        <v>42579</v>
      </c>
      <c r="G10" s="22">
        <v>52500</v>
      </c>
      <c r="H10" s="27">
        <v>1</v>
      </c>
      <c r="I10" s="27">
        <v>0</v>
      </c>
      <c r="J10" s="23" t="s">
        <v>35</v>
      </c>
    </row>
    <row r="11" spans="1:10" s="24" customFormat="1" ht="30" customHeight="1" x14ac:dyDescent="0.25">
      <c r="A11" s="21">
        <v>6</v>
      </c>
      <c r="B11" s="36" t="s">
        <v>37</v>
      </c>
      <c r="C11" s="22" t="s">
        <v>46</v>
      </c>
      <c r="D11" s="22" t="s">
        <v>48</v>
      </c>
      <c r="E11" s="22">
        <v>0</v>
      </c>
      <c r="F11" s="26">
        <v>42449</v>
      </c>
      <c r="G11" s="22">
        <v>57500</v>
      </c>
      <c r="H11" s="27">
        <v>1</v>
      </c>
      <c r="I11" s="27">
        <v>0</v>
      </c>
      <c r="J11" s="23" t="s">
        <v>35</v>
      </c>
    </row>
    <row r="12" spans="1:10" s="29" customFormat="1" ht="30" customHeight="1" x14ac:dyDescent="0.25">
      <c r="A12" s="21">
        <v>7</v>
      </c>
      <c r="B12" s="22" t="s">
        <v>259</v>
      </c>
      <c r="C12" s="22" t="s">
        <v>255</v>
      </c>
      <c r="D12" s="22">
        <v>19</v>
      </c>
      <c r="E12" s="22">
        <v>0</v>
      </c>
      <c r="F12" s="26">
        <v>42651</v>
      </c>
      <c r="G12" s="22">
        <v>79400</v>
      </c>
      <c r="H12" s="27">
        <v>1</v>
      </c>
      <c r="I12" s="27">
        <v>0</v>
      </c>
      <c r="J12" s="23" t="s">
        <v>35</v>
      </c>
    </row>
    <row r="13" spans="1:10" s="29" customFormat="1" ht="36" customHeight="1" thickBot="1" x14ac:dyDescent="0.3">
      <c r="A13" s="21">
        <v>13</v>
      </c>
      <c r="B13" s="22" t="s">
        <v>254</v>
      </c>
      <c r="C13" s="22" t="s">
        <v>255</v>
      </c>
      <c r="D13" s="22" t="s">
        <v>256</v>
      </c>
      <c r="E13" s="22">
        <v>0</v>
      </c>
      <c r="F13" s="26">
        <v>42605</v>
      </c>
      <c r="G13" s="22">
        <v>55000</v>
      </c>
      <c r="H13" s="27">
        <v>1</v>
      </c>
      <c r="I13" s="27">
        <v>0</v>
      </c>
      <c r="J13" s="23" t="s">
        <v>35</v>
      </c>
    </row>
    <row r="14" spans="1:10" s="24" customFormat="1" ht="30" customHeight="1" x14ac:dyDescent="0.25">
      <c r="A14" s="25">
        <v>14</v>
      </c>
      <c r="B14" s="36" t="s">
        <v>37</v>
      </c>
      <c r="C14" s="22" t="s">
        <v>46</v>
      </c>
      <c r="D14" s="22" t="s">
        <v>49</v>
      </c>
      <c r="E14" s="22">
        <v>0</v>
      </c>
      <c r="F14" s="26">
        <v>42449</v>
      </c>
      <c r="G14" s="22">
        <v>57500</v>
      </c>
      <c r="H14" s="27">
        <v>1</v>
      </c>
      <c r="I14" s="27">
        <v>0</v>
      </c>
      <c r="J14" s="23" t="s">
        <v>35</v>
      </c>
    </row>
    <row r="15" spans="1:10" ht="30" customHeight="1" thickBot="1" x14ac:dyDescent="0.3">
      <c r="A15" s="18"/>
      <c r="B15" s="37" t="s">
        <v>299</v>
      </c>
      <c r="C15" s="38"/>
      <c r="D15" s="19"/>
      <c r="E15" s="19">
        <f>SUM(E6:E14)</f>
        <v>764</v>
      </c>
      <c r="F15" s="9"/>
      <c r="G15" s="19">
        <f>SUM(G6:G14)</f>
        <v>2635400</v>
      </c>
      <c r="H15" s="10"/>
      <c r="I15" s="10"/>
      <c r="J15" s="12"/>
    </row>
    <row r="16" spans="1:10" ht="30" customHeight="1" x14ac:dyDescent="0.25">
      <c r="A16" s="6">
        <v>32</v>
      </c>
      <c r="B16" s="8" t="s">
        <v>285</v>
      </c>
      <c r="C16" s="8" t="s">
        <v>97</v>
      </c>
      <c r="D16" s="8">
        <v>73</v>
      </c>
      <c r="E16" s="8">
        <v>184</v>
      </c>
      <c r="F16" s="9">
        <v>42388</v>
      </c>
      <c r="G16" s="8">
        <v>460000</v>
      </c>
      <c r="H16" s="10">
        <v>1</v>
      </c>
      <c r="I16" s="10">
        <v>0</v>
      </c>
      <c r="J16" s="12" t="s">
        <v>60</v>
      </c>
    </row>
    <row r="17" spans="1:10" ht="30" customHeight="1" x14ac:dyDescent="0.25">
      <c r="A17" s="18"/>
      <c r="B17" s="37" t="s">
        <v>299</v>
      </c>
      <c r="C17" s="38"/>
      <c r="D17" s="19"/>
      <c r="E17" s="19">
        <f>SUM(E16:E16)</f>
        <v>184</v>
      </c>
      <c r="F17" s="9"/>
      <c r="G17" s="19">
        <f>SUM(G16:G16)</f>
        <v>460000</v>
      </c>
      <c r="H17" s="10"/>
      <c r="I17" s="10"/>
      <c r="J17" s="12"/>
    </row>
    <row r="18" spans="1:10" ht="30" customHeight="1" thickBot="1" x14ac:dyDescent="0.3">
      <c r="A18" s="49" t="s">
        <v>311</v>
      </c>
      <c r="B18" s="50"/>
      <c r="C18" s="50"/>
      <c r="D18" s="50"/>
      <c r="E18" s="50"/>
      <c r="F18" s="50"/>
      <c r="G18" s="50"/>
      <c r="H18" s="50"/>
      <c r="I18" s="50"/>
      <c r="J18" s="51"/>
    </row>
    <row r="19" spans="1:10" s="24" customFormat="1" ht="30" customHeight="1" x14ac:dyDescent="0.25">
      <c r="A19" s="25">
        <v>34</v>
      </c>
      <c r="B19" s="22" t="s">
        <v>153</v>
      </c>
      <c r="C19" s="22" t="s">
        <v>152</v>
      </c>
      <c r="D19" s="22">
        <v>31</v>
      </c>
      <c r="E19" s="22">
        <v>135</v>
      </c>
      <c r="F19" s="26">
        <v>42487</v>
      </c>
      <c r="G19" s="22">
        <v>308000</v>
      </c>
      <c r="H19" s="27">
        <v>1</v>
      </c>
      <c r="I19" s="27">
        <v>0</v>
      </c>
      <c r="J19" s="23" t="s">
        <v>60</v>
      </c>
    </row>
    <row r="20" spans="1:10" s="24" customFormat="1" ht="30" customHeight="1" x14ac:dyDescent="0.25">
      <c r="A20" s="21">
        <v>35</v>
      </c>
      <c r="B20" s="22" t="s">
        <v>151</v>
      </c>
      <c r="C20" s="22" t="s">
        <v>152</v>
      </c>
      <c r="D20" s="22">
        <v>51</v>
      </c>
      <c r="E20" s="22">
        <v>135</v>
      </c>
      <c r="F20" s="26">
        <v>42416</v>
      </c>
      <c r="G20" s="22">
        <v>287000</v>
      </c>
      <c r="H20" s="27">
        <v>1</v>
      </c>
      <c r="I20" s="27">
        <v>0</v>
      </c>
      <c r="J20" s="23" t="s">
        <v>60</v>
      </c>
    </row>
    <row r="21" spans="1:10" ht="30" customHeight="1" x14ac:dyDescent="0.25">
      <c r="A21" s="7"/>
      <c r="B21" s="37" t="s">
        <v>299</v>
      </c>
      <c r="C21" s="38"/>
      <c r="D21" s="19"/>
      <c r="E21" s="19">
        <f>SUM(E19:E20)</f>
        <v>270</v>
      </c>
      <c r="F21" s="9"/>
      <c r="G21" s="19">
        <f>SUM(G19:G20)</f>
        <v>595000</v>
      </c>
      <c r="H21" s="10"/>
      <c r="I21" s="10"/>
      <c r="J21" s="12"/>
    </row>
    <row r="22" spans="1:10" ht="30" customHeight="1" thickBot="1" x14ac:dyDescent="0.3">
      <c r="A22" s="55" t="s">
        <v>312</v>
      </c>
      <c r="B22" s="56"/>
      <c r="C22" s="56"/>
      <c r="D22" s="56"/>
      <c r="E22" s="56"/>
      <c r="F22" s="56"/>
      <c r="G22" s="56"/>
      <c r="H22" s="56"/>
      <c r="I22" s="56"/>
      <c r="J22" s="57"/>
    </row>
    <row r="23" spans="1:10" s="24" customFormat="1" ht="30" customHeight="1" x14ac:dyDescent="0.25">
      <c r="A23" s="25">
        <v>49</v>
      </c>
      <c r="B23" s="22" t="s">
        <v>156</v>
      </c>
      <c r="C23" s="22" t="s">
        <v>155</v>
      </c>
      <c r="D23" s="22">
        <v>42</v>
      </c>
      <c r="E23" s="22">
        <v>164</v>
      </c>
      <c r="F23" s="26">
        <v>42606</v>
      </c>
      <c r="G23" s="22">
        <v>541000</v>
      </c>
      <c r="H23" s="27">
        <v>1</v>
      </c>
      <c r="I23" s="27">
        <v>0</v>
      </c>
      <c r="J23" s="23" t="s">
        <v>60</v>
      </c>
    </row>
    <row r="24" spans="1:10" s="24" customFormat="1" ht="30" customHeight="1" x14ac:dyDescent="0.25">
      <c r="A24" s="21">
        <v>50</v>
      </c>
      <c r="B24" s="22" t="s">
        <v>157</v>
      </c>
      <c r="C24" s="22" t="s">
        <v>155</v>
      </c>
      <c r="D24" s="22">
        <v>43</v>
      </c>
      <c r="E24" s="22">
        <v>145</v>
      </c>
      <c r="F24" s="26">
        <v>42670</v>
      </c>
      <c r="G24" s="22">
        <v>449900</v>
      </c>
      <c r="H24" s="27">
        <v>1</v>
      </c>
      <c r="I24" s="27">
        <v>0</v>
      </c>
      <c r="J24" s="23" t="s">
        <v>61</v>
      </c>
    </row>
    <row r="25" spans="1:10" s="24" customFormat="1" ht="30" customHeight="1" thickBot="1" x14ac:dyDescent="0.3">
      <c r="A25" s="21">
        <v>51</v>
      </c>
      <c r="B25" s="22" t="s">
        <v>154</v>
      </c>
      <c r="C25" s="22" t="s">
        <v>155</v>
      </c>
      <c r="D25" s="22">
        <v>41</v>
      </c>
      <c r="E25" s="22">
        <v>150</v>
      </c>
      <c r="F25" s="26">
        <v>42577</v>
      </c>
      <c r="G25" s="22">
        <v>479420</v>
      </c>
      <c r="H25" s="27">
        <v>1</v>
      </c>
      <c r="I25" s="27">
        <v>0</v>
      </c>
      <c r="J25" s="23" t="s">
        <v>60</v>
      </c>
    </row>
    <row r="26" spans="1:10" s="24" customFormat="1" ht="30" customHeight="1" x14ac:dyDescent="0.25">
      <c r="A26" s="25">
        <v>52</v>
      </c>
      <c r="B26" s="22" t="s">
        <v>158</v>
      </c>
      <c r="C26" s="22" t="s">
        <v>155</v>
      </c>
      <c r="D26" s="22">
        <v>51</v>
      </c>
      <c r="E26" s="22">
        <v>150</v>
      </c>
      <c r="F26" s="26">
        <v>42683</v>
      </c>
      <c r="G26" s="22">
        <v>496800</v>
      </c>
      <c r="H26" s="27">
        <v>1</v>
      </c>
      <c r="I26" s="27">
        <v>0</v>
      </c>
      <c r="J26" s="23" t="s">
        <v>60</v>
      </c>
    </row>
    <row r="27" spans="1:10" ht="30" customHeight="1" x14ac:dyDescent="0.25">
      <c r="A27" s="18"/>
      <c r="B27" s="37" t="s">
        <v>299</v>
      </c>
      <c r="C27" s="38"/>
      <c r="D27" s="19"/>
      <c r="E27" s="19">
        <f>SUM(E23:E26)</f>
        <v>609</v>
      </c>
      <c r="F27" s="9"/>
      <c r="G27" s="19">
        <f>SUM(G23:G26)</f>
        <v>1967120</v>
      </c>
      <c r="H27" s="10"/>
      <c r="I27" s="10"/>
      <c r="J27" s="12"/>
    </row>
    <row r="28" spans="1:10" ht="30" customHeight="1" x14ac:dyDescent="0.25">
      <c r="A28" s="55" t="s">
        <v>313</v>
      </c>
      <c r="B28" s="56"/>
      <c r="C28" s="56"/>
      <c r="D28" s="56"/>
      <c r="E28" s="56"/>
      <c r="F28" s="56"/>
      <c r="G28" s="56"/>
      <c r="H28" s="56"/>
      <c r="I28" s="56"/>
      <c r="J28" s="57"/>
    </row>
    <row r="29" spans="1:10" s="24" customFormat="1" ht="30" customHeight="1" thickBot="1" x14ac:dyDescent="0.3">
      <c r="A29" s="21">
        <v>53</v>
      </c>
      <c r="B29" s="22" t="s">
        <v>23</v>
      </c>
      <c r="C29" s="22" t="s">
        <v>159</v>
      </c>
      <c r="D29" s="22">
        <v>32</v>
      </c>
      <c r="E29" s="22">
        <v>168</v>
      </c>
      <c r="F29" s="26">
        <v>42470</v>
      </c>
      <c r="G29" s="22">
        <v>495000</v>
      </c>
      <c r="H29" s="27">
        <v>1</v>
      </c>
      <c r="I29" s="27">
        <v>0</v>
      </c>
      <c r="J29" s="23" t="s">
        <v>60</v>
      </c>
    </row>
    <row r="30" spans="1:10" s="24" customFormat="1" ht="30" customHeight="1" x14ac:dyDescent="0.25">
      <c r="A30" s="25">
        <v>54</v>
      </c>
      <c r="B30" s="22" t="s">
        <v>160</v>
      </c>
      <c r="C30" s="22" t="s">
        <v>159</v>
      </c>
      <c r="D30" s="22">
        <v>41</v>
      </c>
      <c r="E30" s="22">
        <v>161</v>
      </c>
      <c r="F30" s="26">
        <v>42632</v>
      </c>
      <c r="G30" s="22">
        <v>483000</v>
      </c>
      <c r="H30" s="27">
        <v>1</v>
      </c>
      <c r="I30" s="27">
        <v>0</v>
      </c>
      <c r="J30" s="23" t="s">
        <v>60</v>
      </c>
    </row>
    <row r="31" spans="1:10" s="24" customFormat="1" ht="30" customHeight="1" x14ac:dyDescent="0.25">
      <c r="A31" s="21">
        <v>55</v>
      </c>
      <c r="B31" s="22" t="s">
        <v>161</v>
      </c>
      <c r="C31" s="22" t="s">
        <v>159</v>
      </c>
      <c r="D31" s="22">
        <v>53</v>
      </c>
      <c r="E31" s="22">
        <v>152</v>
      </c>
      <c r="F31" s="26">
        <v>42630</v>
      </c>
      <c r="G31" s="22">
        <v>378000</v>
      </c>
      <c r="H31" s="27">
        <v>1</v>
      </c>
      <c r="I31" s="27">
        <v>0</v>
      </c>
      <c r="J31" s="23" t="s">
        <v>60</v>
      </c>
    </row>
    <row r="32" spans="1:10" ht="30" customHeight="1" x14ac:dyDescent="0.25">
      <c r="A32" s="7"/>
      <c r="B32" s="37" t="s">
        <v>299</v>
      </c>
      <c r="C32" s="38"/>
      <c r="D32" s="19"/>
      <c r="E32" s="19">
        <f>SUM(E29:E31)</f>
        <v>481</v>
      </c>
      <c r="F32" s="9"/>
      <c r="G32" s="19">
        <f>SUM(G29:G31)</f>
        <v>1356000</v>
      </c>
      <c r="H32" s="10"/>
      <c r="I32" s="10"/>
      <c r="J32" s="12"/>
    </row>
    <row r="33" spans="1:10" ht="30" customHeight="1" x14ac:dyDescent="0.25">
      <c r="A33" s="55" t="s">
        <v>314</v>
      </c>
      <c r="B33" s="56"/>
      <c r="C33" s="56"/>
      <c r="D33" s="56"/>
      <c r="E33" s="56"/>
      <c r="F33" s="56"/>
      <c r="G33" s="56"/>
      <c r="H33" s="56"/>
      <c r="I33" s="56"/>
      <c r="J33" s="57"/>
    </row>
    <row r="34" spans="1:10" s="24" customFormat="1" ht="30" customHeight="1" x14ac:dyDescent="0.25">
      <c r="A34" s="21">
        <v>56</v>
      </c>
      <c r="B34" s="22" t="s">
        <v>162</v>
      </c>
      <c r="C34" s="22" t="s">
        <v>163</v>
      </c>
      <c r="D34" s="22" t="s">
        <v>164</v>
      </c>
      <c r="E34" s="22">
        <v>276</v>
      </c>
      <c r="F34" s="26">
        <v>42551</v>
      </c>
      <c r="G34" s="22">
        <v>450000</v>
      </c>
      <c r="H34" s="27">
        <v>1</v>
      </c>
      <c r="I34" s="27">
        <v>0</v>
      </c>
      <c r="J34" s="23" t="s">
        <v>60</v>
      </c>
    </row>
    <row r="35" spans="1:10" ht="30" customHeight="1" x14ac:dyDescent="0.25">
      <c r="A35" s="18"/>
      <c r="B35" s="37" t="s">
        <v>299</v>
      </c>
      <c r="C35" s="38"/>
      <c r="D35" s="19"/>
      <c r="E35" s="19">
        <f>SUM(E34)</f>
        <v>276</v>
      </c>
      <c r="F35" s="9"/>
      <c r="G35" s="19">
        <f>SUM(G34)</f>
        <v>450000</v>
      </c>
      <c r="H35" s="10"/>
      <c r="I35" s="10"/>
      <c r="J35" s="12"/>
    </row>
    <row r="36" spans="1:10" ht="30" customHeight="1" thickBot="1" x14ac:dyDescent="0.3"/>
    <row r="37" spans="1:10" s="24" customFormat="1" ht="30" customHeight="1" x14ac:dyDescent="0.25">
      <c r="A37" s="25">
        <v>57</v>
      </c>
      <c r="B37" s="22" t="s">
        <v>165</v>
      </c>
      <c r="C37" s="22" t="s">
        <v>166</v>
      </c>
      <c r="D37" s="22">
        <v>43</v>
      </c>
      <c r="E37" s="22">
        <v>163</v>
      </c>
      <c r="F37" s="26">
        <v>42640</v>
      </c>
      <c r="G37" s="22">
        <v>640000</v>
      </c>
      <c r="H37" s="27">
        <v>1</v>
      </c>
      <c r="I37" s="27">
        <v>0</v>
      </c>
      <c r="J37" s="23" t="s">
        <v>60</v>
      </c>
    </row>
    <row r="38" spans="1:10" ht="30" customHeight="1" x14ac:dyDescent="0.25">
      <c r="A38" s="18"/>
      <c r="B38" s="37" t="s">
        <v>299</v>
      </c>
      <c r="C38" s="38"/>
      <c r="D38" s="19"/>
      <c r="E38" s="19">
        <f>SUM(E37)</f>
        <v>163</v>
      </c>
      <c r="F38" s="9"/>
      <c r="G38" s="19">
        <f>SUM(G37)</f>
        <v>640000</v>
      </c>
      <c r="H38" s="10"/>
      <c r="I38" s="10"/>
      <c r="J38" s="12"/>
    </row>
    <row r="39" spans="1:10" ht="30" customHeight="1" x14ac:dyDescent="0.25">
      <c r="A39" s="55" t="s">
        <v>315</v>
      </c>
      <c r="B39" s="56"/>
      <c r="C39" s="56"/>
      <c r="D39" s="56"/>
      <c r="E39" s="56"/>
      <c r="F39" s="56"/>
      <c r="G39" s="56"/>
      <c r="H39" s="56"/>
      <c r="I39" s="56"/>
      <c r="J39" s="57"/>
    </row>
    <row r="40" spans="1:10" s="24" customFormat="1" ht="30" customHeight="1" thickBot="1" x14ac:dyDescent="0.3">
      <c r="A40" s="21">
        <v>58</v>
      </c>
      <c r="B40" s="22" t="s">
        <v>194</v>
      </c>
      <c r="C40" s="22" t="s">
        <v>293</v>
      </c>
      <c r="D40" s="22" t="s">
        <v>195</v>
      </c>
      <c r="E40" s="22">
        <v>0</v>
      </c>
      <c r="F40" s="26">
        <v>42495</v>
      </c>
      <c r="G40" s="22">
        <v>38000</v>
      </c>
      <c r="H40" s="27">
        <v>1</v>
      </c>
      <c r="I40" s="27">
        <v>0</v>
      </c>
      <c r="J40" s="23" t="s">
        <v>60</v>
      </c>
    </row>
    <row r="41" spans="1:10" s="24" customFormat="1" ht="30" customHeight="1" x14ac:dyDescent="0.25">
      <c r="A41" s="25">
        <v>59</v>
      </c>
      <c r="B41" s="22" t="s">
        <v>294</v>
      </c>
      <c r="C41" s="22" t="s">
        <v>293</v>
      </c>
      <c r="D41" s="22" t="s">
        <v>295</v>
      </c>
      <c r="E41" s="22">
        <v>0</v>
      </c>
      <c r="F41" s="26">
        <v>42719</v>
      </c>
      <c r="G41" s="22">
        <v>52000</v>
      </c>
      <c r="H41" s="27">
        <v>1</v>
      </c>
      <c r="I41" s="27">
        <v>0</v>
      </c>
      <c r="J41" s="23" t="s">
        <v>60</v>
      </c>
    </row>
    <row r="42" spans="1:10" s="24" customFormat="1" ht="30" customHeight="1" x14ac:dyDescent="0.25">
      <c r="A42" s="21">
        <v>60</v>
      </c>
      <c r="B42" s="35" t="s">
        <v>192</v>
      </c>
      <c r="C42" s="22" t="s">
        <v>190</v>
      </c>
      <c r="D42" s="22">
        <v>15</v>
      </c>
      <c r="E42" s="22">
        <v>137</v>
      </c>
      <c r="F42" s="26">
        <v>42459</v>
      </c>
      <c r="G42" s="22">
        <v>340000</v>
      </c>
      <c r="H42" s="27">
        <v>1</v>
      </c>
      <c r="I42" s="27">
        <v>0</v>
      </c>
      <c r="J42" s="23" t="s">
        <v>60</v>
      </c>
    </row>
    <row r="43" spans="1:10" s="24" customFormat="1" ht="30" customHeight="1" thickBot="1" x14ac:dyDescent="0.3">
      <c r="A43" s="34">
        <v>61</v>
      </c>
      <c r="B43" s="35" t="s">
        <v>189</v>
      </c>
      <c r="C43" s="22" t="s">
        <v>190</v>
      </c>
      <c r="D43" s="22">
        <v>74</v>
      </c>
      <c r="E43" s="22">
        <v>105</v>
      </c>
      <c r="F43" s="26">
        <v>42438</v>
      </c>
      <c r="G43" s="22">
        <v>210000</v>
      </c>
      <c r="H43" s="27">
        <v>1</v>
      </c>
      <c r="I43" s="27">
        <v>0</v>
      </c>
      <c r="J43" s="23" t="s">
        <v>60</v>
      </c>
    </row>
    <row r="44" spans="1:10" s="24" customFormat="1" ht="30" customHeight="1" x14ac:dyDescent="0.25">
      <c r="A44" s="25">
        <v>62</v>
      </c>
      <c r="B44" s="22" t="s">
        <v>197</v>
      </c>
      <c r="C44" s="22" t="s">
        <v>190</v>
      </c>
      <c r="D44" s="22" t="s">
        <v>198</v>
      </c>
      <c r="E44" s="22">
        <v>105</v>
      </c>
      <c r="F44" s="26">
        <v>42576</v>
      </c>
      <c r="G44" s="22">
        <v>265000</v>
      </c>
      <c r="H44" s="27">
        <v>1</v>
      </c>
      <c r="I44" s="27">
        <v>0</v>
      </c>
      <c r="J44" s="23" t="s">
        <v>60</v>
      </c>
    </row>
    <row r="45" spans="1:10" s="24" customFormat="1" ht="30" customHeight="1" thickBot="1" x14ac:dyDescent="0.3">
      <c r="A45" s="21">
        <v>63</v>
      </c>
      <c r="B45" s="22" t="s">
        <v>191</v>
      </c>
      <c r="C45" s="22" t="s">
        <v>190</v>
      </c>
      <c r="D45" s="22">
        <v>64</v>
      </c>
      <c r="E45" s="22">
        <v>105</v>
      </c>
      <c r="F45" s="26">
        <v>42438</v>
      </c>
      <c r="G45" s="22">
        <v>210000</v>
      </c>
      <c r="H45" s="27">
        <v>1</v>
      </c>
      <c r="I45" s="27">
        <v>0</v>
      </c>
      <c r="J45" s="23" t="s">
        <v>60</v>
      </c>
    </row>
    <row r="46" spans="1:10" s="24" customFormat="1" ht="30" customHeight="1" x14ac:dyDescent="0.25">
      <c r="A46" s="25">
        <v>64</v>
      </c>
      <c r="B46" s="22" t="s">
        <v>193</v>
      </c>
      <c r="C46" s="22" t="s">
        <v>190</v>
      </c>
      <c r="D46" s="22">
        <v>76</v>
      </c>
      <c r="E46" s="22">
        <v>105</v>
      </c>
      <c r="F46" s="26">
        <v>42493</v>
      </c>
      <c r="G46" s="22">
        <v>349000</v>
      </c>
      <c r="H46" s="27">
        <v>1</v>
      </c>
      <c r="I46" s="27">
        <v>0</v>
      </c>
      <c r="J46" s="23" t="s">
        <v>60</v>
      </c>
    </row>
    <row r="47" spans="1:10" s="24" customFormat="1" ht="30" customHeight="1" x14ac:dyDescent="0.25">
      <c r="A47" s="21">
        <v>65</v>
      </c>
      <c r="B47" s="22" t="s">
        <v>199</v>
      </c>
      <c r="C47" s="22" t="s">
        <v>190</v>
      </c>
      <c r="D47" s="22">
        <v>86</v>
      </c>
      <c r="E47" s="22">
        <v>150</v>
      </c>
      <c r="F47" s="26">
        <v>42584</v>
      </c>
      <c r="G47" s="22">
        <v>315000</v>
      </c>
      <c r="H47" s="27">
        <v>1</v>
      </c>
      <c r="I47" s="27">
        <v>0</v>
      </c>
      <c r="J47" s="23" t="s">
        <v>60</v>
      </c>
    </row>
    <row r="48" spans="1:10" s="24" customFormat="1" ht="30" customHeight="1" thickBot="1" x14ac:dyDescent="0.3">
      <c r="A48" s="21">
        <v>66</v>
      </c>
      <c r="B48" s="26" t="s">
        <v>201</v>
      </c>
      <c r="C48" s="22" t="s">
        <v>190</v>
      </c>
      <c r="D48" s="22">
        <v>95</v>
      </c>
      <c r="E48" s="22">
        <v>137</v>
      </c>
      <c r="F48" s="26">
        <v>41834</v>
      </c>
      <c r="G48" s="22">
        <v>291000</v>
      </c>
      <c r="H48" s="27">
        <v>1</v>
      </c>
      <c r="I48" s="27">
        <v>0</v>
      </c>
      <c r="J48" s="23" t="s">
        <v>60</v>
      </c>
    </row>
    <row r="49" spans="1:12" s="24" customFormat="1" ht="30" customHeight="1" x14ac:dyDescent="0.25">
      <c r="A49" s="25">
        <v>67</v>
      </c>
      <c r="B49" s="22" t="s">
        <v>196</v>
      </c>
      <c r="C49" s="22" t="s">
        <v>190</v>
      </c>
      <c r="D49" s="22">
        <v>105</v>
      </c>
      <c r="E49" s="22">
        <v>137</v>
      </c>
      <c r="F49" s="26">
        <v>42640</v>
      </c>
      <c r="G49" s="22">
        <v>270000</v>
      </c>
      <c r="H49" s="27">
        <v>1</v>
      </c>
      <c r="I49" s="27">
        <v>0</v>
      </c>
      <c r="J49" s="23" t="s">
        <v>60</v>
      </c>
    </row>
    <row r="50" spans="1:12" s="24" customFormat="1" ht="30" customHeight="1" x14ac:dyDescent="0.25">
      <c r="A50" s="21">
        <v>68</v>
      </c>
      <c r="B50" s="22" t="s">
        <v>200</v>
      </c>
      <c r="C50" s="22" t="s">
        <v>190</v>
      </c>
      <c r="D50" s="22">
        <v>112</v>
      </c>
      <c r="E50" s="22">
        <v>151</v>
      </c>
      <c r="F50" s="26">
        <v>42593</v>
      </c>
      <c r="G50" s="22">
        <v>391000</v>
      </c>
      <c r="H50" s="27">
        <v>1</v>
      </c>
      <c r="I50" s="27">
        <v>0</v>
      </c>
      <c r="J50" s="23" t="s">
        <v>60</v>
      </c>
    </row>
    <row r="51" spans="1:12" ht="30" customHeight="1" x14ac:dyDescent="0.25">
      <c r="A51" s="18"/>
      <c r="B51" s="37" t="s">
        <v>299</v>
      </c>
      <c r="C51" s="38"/>
      <c r="D51" s="19"/>
      <c r="E51" s="19">
        <f>SUM(E40:E50)</f>
        <v>1132</v>
      </c>
      <c r="F51" s="9"/>
      <c r="G51" s="19">
        <f>SUM(G40:G50)</f>
        <v>2731000</v>
      </c>
      <c r="H51" s="10"/>
      <c r="I51" s="10"/>
      <c r="J51" s="12"/>
    </row>
    <row r="52" spans="1:12" ht="30" customHeight="1" thickBot="1" x14ac:dyDescent="0.3">
      <c r="A52" s="49" t="s">
        <v>306</v>
      </c>
      <c r="B52" s="50"/>
      <c r="C52" s="50"/>
      <c r="D52" s="50"/>
      <c r="E52" s="50"/>
      <c r="F52" s="50"/>
      <c r="G52" s="50"/>
      <c r="H52" s="50"/>
      <c r="I52" s="50"/>
      <c r="J52" s="51"/>
    </row>
    <row r="53" spans="1:12" s="24" customFormat="1" ht="30" customHeight="1" x14ac:dyDescent="0.25">
      <c r="A53" s="25">
        <v>69</v>
      </c>
      <c r="B53" s="22" t="s">
        <v>75</v>
      </c>
      <c r="C53" s="22" t="s">
        <v>76</v>
      </c>
      <c r="D53" s="22">
        <v>43</v>
      </c>
      <c r="E53" s="22">
        <v>211</v>
      </c>
      <c r="F53" s="26">
        <v>42383</v>
      </c>
      <c r="G53" s="22">
        <v>900000</v>
      </c>
      <c r="H53" s="27">
        <v>1</v>
      </c>
      <c r="I53" s="27">
        <v>0</v>
      </c>
      <c r="J53" s="23" t="s">
        <v>60</v>
      </c>
    </row>
    <row r="54" spans="1:12" s="24" customFormat="1" ht="30" customHeight="1" x14ac:dyDescent="0.25">
      <c r="A54" s="21">
        <v>70</v>
      </c>
      <c r="B54" s="22" t="s">
        <v>77</v>
      </c>
      <c r="C54" s="22" t="s">
        <v>76</v>
      </c>
      <c r="D54" s="22">
        <v>23</v>
      </c>
      <c r="E54" s="22">
        <v>211</v>
      </c>
      <c r="F54" s="26">
        <v>42428</v>
      </c>
      <c r="G54" s="22">
        <v>890000</v>
      </c>
      <c r="H54" s="27">
        <v>1</v>
      </c>
      <c r="I54" s="27">
        <v>0</v>
      </c>
      <c r="J54" s="23" t="s">
        <v>60</v>
      </c>
    </row>
    <row r="55" spans="1:12" ht="30" customHeight="1" x14ac:dyDescent="0.25">
      <c r="A55" s="7"/>
      <c r="B55" s="37" t="s">
        <v>299</v>
      </c>
      <c r="C55" s="38"/>
      <c r="D55" s="19"/>
      <c r="E55" s="19">
        <f>SUM(E53:E54)</f>
        <v>422</v>
      </c>
      <c r="F55" s="9"/>
      <c r="G55" s="19">
        <f>SUM(G53:G54)</f>
        <v>1790000</v>
      </c>
      <c r="H55" s="10"/>
      <c r="I55" s="10"/>
      <c r="J55" s="12"/>
    </row>
    <row r="56" spans="1:12" ht="30" customHeight="1" x14ac:dyDescent="0.25">
      <c r="A56" s="58" t="s">
        <v>319</v>
      </c>
      <c r="B56" s="59"/>
      <c r="C56" s="59"/>
      <c r="D56" s="59"/>
      <c r="E56" s="59"/>
      <c r="F56" s="59"/>
      <c r="G56" s="59"/>
      <c r="H56" s="59"/>
      <c r="I56" s="59"/>
      <c r="J56" s="60"/>
    </row>
    <row r="57" spans="1:12" s="24" customFormat="1" ht="30" customHeight="1" x14ac:dyDescent="0.25">
      <c r="A57" s="21">
        <v>71</v>
      </c>
      <c r="B57" s="22" t="s">
        <v>202</v>
      </c>
      <c r="C57" s="22" t="s">
        <v>203</v>
      </c>
      <c r="D57" s="22">
        <v>73</v>
      </c>
      <c r="E57" s="22">
        <v>109</v>
      </c>
      <c r="F57" s="26">
        <v>42687</v>
      </c>
      <c r="G57" s="22">
        <v>264150</v>
      </c>
      <c r="H57" s="27">
        <v>1</v>
      </c>
      <c r="I57" s="27">
        <v>0</v>
      </c>
      <c r="J57" s="23" t="s">
        <v>60</v>
      </c>
    </row>
    <row r="58" spans="1:12" ht="30" customHeight="1" x14ac:dyDescent="0.25">
      <c r="A58" s="18"/>
      <c r="B58" s="37" t="s">
        <v>299</v>
      </c>
      <c r="C58" s="38"/>
      <c r="D58" s="19"/>
      <c r="E58" s="19">
        <f>SUM(E57)</f>
        <v>109</v>
      </c>
      <c r="F58" s="9"/>
      <c r="G58" s="19">
        <f>SUM(G57)</f>
        <v>264150</v>
      </c>
      <c r="H58" s="10"/>
      <c r="I58" s="10"/>
      <c r="J58" s="12"/>
    </row>
    <row r="59" spans="1:12" ht="30" customHeight="1" x14ac:dyDescent="0.25">
      <c r="A59" s="7">
        <v>1</v>
      </c>
      <c r="B59" s="22" t="s">
        <v>92</v>
      </c>
      <c r="C59" s="22" t="s">
        <v>79</v>
      </c>
      <c r="D59" s="22">
        <v>85</v>
      </c>
      <c r="E59" s="22">
        <v>97</v>
      </c>
      <c r="F59" s="26">
        <v>42606</v>
      </c>
      <c r="G59" s="22">
        <v>275500</v>
      </c>
      <c r="H59" s="27">
        <v>1</v>
      </c>
      <c r="I59" s="27">
        <v>0</v>
      </c>
      <c r="J59" s="23" t="s">
        <v>60</v>
      </c>
      <c r="L59" s="1"/>
    </row>
    <row r="60" spans="1:12" ht="30" customHeight="1" x14ac:dyDescent="0.25">
      <c r="A60" s="7">
        <v>2</v>
      </c>
      <c r="B60" s="35" t="s">
        <v>87</v>
      </c>
      <c r="C60" s="22" t="s">
        <v>79</v>
      </c>
      <c r="D60" s="22">
        <v>82</v>
      </c>
      <c r="E60" s="22">
        <v>219</v>
      </c>
      <c r="F60" s="26">
        <v>42507</v>
      </c>
      <c r="G60" s="22">
        <v>788000</v>
      </c>
      <c r="H60" s="27">
        <v>1</v>
      </c>
      <c r="I60" s="27">
        <v>0</v>
      </c>
      <c r="J60" s="23" t="s">
        <v>60</v>
      </c>
      <c r="L60" s="1"/>
    </row>
    <row r="61" spans="1:12" ht="30" customHeight="1" x14ac:dyDescent="0.25">
      <c r="A61" s="7">
        <v>3</v>
      </c>
      <c r="B61" s="22" t="s">
        <v>85</v>
      </c>
      <c r="C61" s="22" t="s">
        <v>79</v>
      </c>
      <c r="D61" s="22">
        <v>65</v>
      </c>
      <c r="E61" s="22">
        <v>97</v>
      </c>
      <c r="F61" s="26">
        <v>42469</v>
      </c>
      <c r="G61" s="22">
        <v>329000</v>
      </c>
      <c r="H61" s="27">
        <v>1</v>
      </c>
      <c r="I61" s="27">
        <v>0</v>
      </c>
      <c r="J61" s="23" t="s">
        <v>60</v>
      </c>
      <c r="L61" s="1"/>
    </row>
    <row r="62" spans="1:12" ht="30" customHeight="1" x14ac:dyDescent="0.25">
      <c r="A62" s="7">
        <v>4</v>
      </c>
      <c r="B62" s="22" t="s">
        <v>272</v>
      </c>
      <c r="C62" s="22" t="s">
        <v>79</v>
      </c>
      <c r="D62" s="22">
        <v>42</v>
      </c>
      <c r="E62" s="22">
        <v>219</v>
      </c>
      <c r="F62" s="26">
        <v>42585</v>
      </c>
      <c r="G62" s="22">
        <v>940000</v>
      </c>
      <c r="H62" s="27">
        <v>1</v>
      </c>
      <c r="I62" s="27">
        <v>0</v>
      </c>
      <c r="J62" s="23" t="s">
        <v>265</v>
      </c>
      <c r="L62" s="1"/>
    </row>
    <row r="63" spans="1:12" ht="30" customHeight="1" x14ac:dyDescent="0.25">
      <c r="A63" s="7">
        <v>5</v>
      </c>
      <c r="B63" s="22" t="s">
        <v>91</v>
      </c>
      <c r="C63" s="22" t="s">
        <v>79</v>
      </c>
      <c r="D63" s="22">
        <v>106</v>
      </c>
      <c r="E63" s="22">
        <v>92</v>
      </c>
      <c r="F63" s="26">
        <v>42575</v>
      </c>
      <c r="G63" s="22">
        <v>340000</v>
      </c>
      <c r="H63" s="27">
        <v>1</v>
      </c>
      <c r="I63" s="27">
        <v>0</v>
      </c>
      <c r="J63" s="23" t="s">
        <v>60</v>
      </c>
    </row>
    <row r="64" spans="1:12" ht="30" customHeight="1" x14ac:dyDescent="0.25">
      <c r="A64" s="7">
        <v>6</v>
      </c>
      <c r="B64" s="22" t="s">
        <v>90</v>
      </c>
      <c r="C64" s="22" t="s">
        <v>79</v>
      </c>
      <c r="D64" s="22">
        <v>44</v>
      </c>
      <c r="E64" s="22">
        <v>111</v>
      </c>
      <c r="F64" s="26">
        <v>42585</v>
      </c>
      <c r="G64" s="22">
        <v>300000</v>
      </c>
      <c r="H64" s="27">
        <v>1</v>
      </c>
      <c r="I64" s="27">
        <v>0</v>
      </c>
      <c r="J64" s="23" t="s">
        <v>60</v>
      </c>
    </row>
    <row r="65" spans="1:11" ht="30" customHeight="1" x14ac:dyDescent="0.25">
      <c r="A65" s="7">
        <v>7</v>
      </c>
      <c r="B65" s="22" t="s">
        <v>89</v>
      </c>
      <c r="C65" s="22" t="s">
        <v>79</v>
      </c>
      <c r="D65" s="22">
        <v>41</v>
      </c>
      <c r="E65" s="22">
        <v>244</v>
      </c>
      <c r="F65" s="26">
        <v>42551</v>
      </c>
      <c r="G65" s="22">
        <v>910000</v>
      </c>
      <c r="H65" s="27">
        <v>1</v>
      </c>
      <c r="I65" s="27">
        <v>0</v>
      </c>
      <c r="J65" s="23" t="s">
        <v>60</v>
      </c>
    </row>
    <row r="66" spans="1:11" ht="30" customHeight="1" x14ac:dyDescent="0.25">
      <c r="A66" s="7">
        <v>8</v>
      </c>
      <c r="B66" s="22" t="s">
        <v>84</v>
      </c>
      <c r="C66" s="22" t="s">
        <v>79</v>
      </c>
      <c r="D66" s="22">
        <v>63</v>
      </c>
      <c r="E66" s="22">
        <v>158</v>
      </c>
      <c r="F66" s="26">
        <v>42437</v>
      </c>
      <c r="G66" s="22">
        <v>505000</v>
      </c>
      <c r="H66" s="27">
        <v>1</v>
      </c>
      <c r="I66" s="27">
        <v>0</v>
      </c>
      <c r="J66" s="23" t="s">
        <v>60</v>
      </c>
    </row>
    <row r="67" spans="1:11" ht="30" customHeight="1" x14ac:dyDescent="0.25">
      <c r="A67" s="7">
        <v>9</v>
      </c>
      <c r="B67" s="22" t="s">
        <v>93</v>
      </c>
      <c r="C67" s="22" t="s">
        <v>79</v>
      </c>
      <c r="D67" s="22">
        <v>61</v>
      </c>
      <c r="E67" s="22">
        <v>165</v>
      </c>
      <c r="F67" s="26">
        <v>42600</v>
      </c>
      <c r="G67" s="22">
        <v>583000</v>
      </c>
      <c r="H67" s="27">
        <v>1</v>
      </c>
      <c r="I67" s="27">
        <v>0</v>
      </c>
      <c r="J67" s="23" t="s">
        <v>61</v>
      </c>
    </row>
    <row r="68" spans="1:11" ht="30" customHeight="1" x14ac:dyDescent="0.25">
      <c r="A68" s="7">
        <v>10</v>
      </c>
      <c r="B68" s="35" t="s">
        <v>83</v>
      </c>
      <c r="C68" s="22" t="s">
        <v>79</v>
      </c>
      <c r="D68" s="22">
        <v>66</v>
      </c>
      <c r="E68" s="22">
        <v>92</v>
      </c>
      <c r="F68" s="26">
        <v>42437</v>
      </c>
      <c r="G68" s="22">
        <v>276000</v>
      </c>
      <c r="H68" s="27">
        <v>1</v>
      </c>
      <c r="I68" s="27">
        <v>0</v>
      </c>
      <c r="J68" s="23" t="s">
        <v>60</v>
      </c>
    </row>
    <row r="69" spans="1:11" ht="30" customHeight="1" x14ac:dyDescent="0.25">
      <c r="A69" s="7">
        <v>11</v>
      </c>
      <c r="B69" s="35" t="s">
        <v>82</v>
      </c>
      <c r="C69" s="22" t="s">
        <v>79</v>
      </c>
      <c r="D69" s="22">
        <v>67</v>
      </c>
      <c r="E69" s="22">
        <v>120</v>
      </c>
      <c r="F69" s="26">
        <v>42437</v>
      </c>
      <c r="G69" s="22">
        <v>336000</v>
      </c>
      <c r="H69" s="27">
        <v>1</v>
      </c>
      <c r="I69" s="27">
        <v>0</v>
      </c>
      <c r="J69" s="23" t="s">
        <v>60</v>
      </c>
      <c r="K69" s="1"/>
    </row>
    <row r="70" spans="1:11" ht="30" customHeight="1" x14ac:dyDescent="0.25">
      <c r="A70" s="7">
        <v>12</v>
      </c>
      <c r="B70" s="22" t="s">
        <v>86</v>
      </c>
      <c r="C70" s="22" t="s">
        <v>79</v>
      </c>
      <c r="D70" s="22">
        <v>87</v>
      </c>
      <c r="E70" s="22">
        <v>120</v>
      </c>
      <c r="F70" s="26">
        <v>42484</v>
      </c>
      <c r="G70" s="22">
        <v>330000</v>
      </c>
      <c r="H70" s="27">
        <v>1</v>
      </c>
      <c r="I70" s="27">
        <v>0</v>
      </c>
      <c r="J70" s="23" t="s">
        <v>60</v>
      </c>
      <c r="K70" s="1"/>
    </row>
    <row r="71" spans="1:11" ht="30" customHeight="1" x14ac:dyDescent="0.25">
      <c r="A71" s="7">
        <v>13</v>
      </c>
      <c r="B71" s="22" t="s">
        <v>80</v>
      </c>
      <c r="C71" s="22" t="s">
        <v>79</v>
      </c>
      <c r="D71" s="22">
        <v>47</v>
      </c>
      <c r="E71" s="22">
        <v>120</v>
      </c>
      <c r="F71" s="26">
        <v>42411</v>
      </c>
      <c r="G71" s="22">
        <v>324000</v>
      </c>
      <c r="H71" s="27">
        <v>1</v>
      </c>
      <c r="I71" s="27">
        <v>0</v>
      </c>
      <c r="J71" s="23" t="s">
        <v>61</v>
      </c>
      <c r="K71" s="1"/>
    </row>
    <row r="72" spans="1:11" ht="30" customHeight="1" x14ac:dyDescent="0.25">
      <c r="A72" s="7">
        <v>14</v>
      </c>
      <c r="B72" s="22" t="s">
        <v>86</v>
      </c>
      <c r="C72" s="22" t="s">
        <v>79</v>
      </c>
      <c r="D72" s="22">
        <v>81</v>
      </c>
      <c r="E72" s="22">
        <v>244</v>
      </c>
      <c r="F72" s="26">
        <v>42484</v>
      </c>
      <c r="G72" s="22">
        <v>894000</v>
      </c>
      <c r="H72" s="27">
        <v>1</v>
      </c>
      <c r="I72" s="27">
        <v>0</v>
      </c>
      <c r="J72" s="23" t="s">
        <v>60</v>
      </c>
      <c r="K72" s="1"/>
    </row>
    <row r="73" spans="1:11" ht="30" customHeight="1" x14ac:dyDescent="0.25">
      <c r="A73" s="18"/>
      <c r="B73" s="37" t="s">
        <v>299</v>
      </c>
      <c r="C73" s="38"/>
      <c r="D73" s="19"/>
      <c r="E73" s="19">
        <f>SUM(E59:E72)</f>
        <v>2098</v>
      </c>
      <c r="F73" s="9"/>
      <c r="G73" s="19">
        <f>SUM(G59:G72)</f>
        <v>7130500</v>
      </c>
      <c r="H73" s="10"/>
      <c r="I73" s="10"/>
      <c r="J73" s="12"/>
    </row>
    <row r="74" spans="1:11" ht="30" customHeight="1" x14ac:dyDescent="0.25">
      <c r="A74" s="18"/>
      <c r="B74" s="46" t="s">
        <v>305</v>
      </c>
      <c r="C74" s="47"/>
      <c r="D74" s="47"/>
      <c r="E74" s="47"/>
      <c r="F74" s="47"/>
      <c r="G74" s="47"/>
      <c r="H74" s="47"/>
      <c r="I74" s="47"/>
      <c r="J74" s="48"/>
    </row>
    <row r="75" spans="1:11" s="24" customFormat="1" ht="30" customHeight="1" thickBot="1" x14ac:dyDescent="0.3">
      <c r="A75" s="21">
        <v>1</v>
      </c>
      <c r="B75" s="22" t="s">
        <v>69</v>
      </c>
      <c r="C75" s="22" t="s">
        <v>65</v>
      </c>
      <c r="D75" s="22">
        <v>83</v>
      </c>
      <c r="E75" s="22">
        <v>165</v>
      </c>
      <c r="F75" s="26">
        <v>42598</v>
      </c>
      <c r="G75" s="22">
        <v>689470</v>
      </c>
      <c r="H75" s="27">
        <v>1</v>
      </c>
      <c r="I75" s="27">
        <v>0</v>
      </c>
      <c r="J75" s="23" t="s">
        <v>60</v>
      </c>
    </row>
    <row r="76" spans="1:11" s="24" customFormat="1" ht="30" customHeight="1" x14ac:dyDescent="0.25">
      <c r="A76" s="25">
        <v>2</v>
      </c>
      <c r="B76" s="22" t="s">
        <v>73</v>
      </c>
      <c r="C76" s="22" t="s">
        <v>65</v>
      </c>
      <c r="D76" s="22">
        <v>103</v>
      </c>
      <c r="E76" s="22">
        <v>165</v>
      </c>
      <c r="F76" s="26">
        <v>42666</v>
      </c>
      <c r="G76" s="22">
        <v>688000</v>
      </c>
      <c r="H76" s="27">
        <v>1</v>
      </c>
      <c r="I76" s="27">
        <v>0</v>
      </c>
      <c r="J76" s="23" t="s">
        <v>60</v>
      </c>
    </row>
    <row r="77" spans="1:11" s="24" customFormat="1" ht="30" customHeight="1" thickBot="1" x14ac:dyDescent="0.3">
      <c r="A77" s="21">
        <v>3</v>
      </c>
      <c r="B77" s="22" t="s">
        <v>67</v>
      </c>
      <c r="C77" s="22" t="s">
        <v>65</v>
      </c>
      <c r="D77" s="22">
        <v>64</v>
      </c>
      <c r="E77" s="22">
        <v>219</v>
      </c>
      <c r="F77" s="26">
        <v>42565</v>
      </c>
      <c r="G77" s="22">
        <v>828140</v>
      </c>
      <c r="H77" s="27">
        <v>1</v>
      </c>
      <c r="I77" s="27">
        <v>0</v>
      </c>
      <c r="J77" s="23" t="s">
        <v>60</v>
      </c>
    </row>
    <row r="78" spans="1:11" s="24" customFormat="1" ht="30" customHeight="1" x14ac:dyDescent="0.25">
      <c r="A78" s="25">
        <v>5</v>
      </c>
      <c r="B78" s="35" t="s">
        <v>64</v>
      </c>
      <c r="C78" s="22" t="s">
        <v>65</v>
      </c>
      <c r="D78" s="22">
        <v>82</v>
      </c>
      <c r="E78" s="22">
        <v>165</v>
      </c>
      <c r="F78" s="26">
        <v>42378</v>
      </c>
      <c r="G78" s="22">
        <v>650000</v>
      </c>
      <c r="H78" s="27">
        <v>1</v>
      </c>
      <c r="I78" s="27">
        <v>0</v>
      </c>
      <c r="J78" s="23" t="s">
        <v>60</v>
      </c>
    </row>
    <row r="79" spans="1:11" s="24" customFormat="1" ht="30" customHeight="1" x14ac:dyDescent="0.25">
      <c r="A79" s="21">
        <v>6</v>
      </c>
      <c r="B79" s="22" t="s">
        <v>68</v>
      </c>
      <c r="C79" s="22" t="s">
        <v>65</v>
      </c>
      <c r="D79" s="22">
        <v>62</v>
      </c>
      <c r="E79" s="22">
        <v>165</v>
      </c>
      <c r="F79" s="26">
        <v>42584</v>
      </c>
      <c r="G79" s="22">
        <v>684000</v>
      </c>
      <c r="H79" s="27">
        <v>1</v>
      </c>
      <c r="I79" s="27">
        <v>0</v>
      </c>
      <c r="J79" s="23" t="s">
        <v>60</v>
      </c>
    </row>
    <row r="80" spans="1:11" s="24" customFormat="1" ht="30" customHeight="1" thickBot="1" x14ac:dyDescent="0.3">
      <c r="A80" s="21">
        <v>13</v>
      </c>
      <c r="B80" s="22" t="s">
        <v>74</v>
      </c>
      <c r="C80" s="22" t="s">
        <v>65</v>
      </c>
      <c r="D80" s="22">
        <v>42</v>
      </c>
      <c r="E80" s="22">
        <v>165</v>
      </c>
      <c r="F80" s="26">
        <v>42717</v>
      </c>
      <c r="G80" s="22">
        <v>660000</v>
      </c>
      <c r="H80" s="27">
        <v>1</v>
      </c>
      <c r="I80" s="27">
        <v>0</v>
      </c>
      <c r="J80" s="23" t="s">
        <v>60</v>
      </c>
    </row>
    <row r="81" spans="1:10" s="24" customFormat="1" ht="30" customHeight="1" x14ac:dyDescent="0.25">
      <c r="A81" s="25">
        <v>14</v>
      </c>
      <c r="B81" s="22" t="s">
        <v>72</v>
      </c>
      <c r="C81" s="22" t="s">
        <v>65</v>
      </c>
      <c r="D81" s="22">
        <v>104</v>
      </c>
      <c r="E81" s="22">
        <v>219</v>
      </c>
      <c r="F81" s="26">
        <v>42645</v>
      </c>
      <c r="G81" s="22">
        <v>963600</v>
      </c>
      <c r="H81" s="27">
        <v>1</v>
      </c>
      <c r="I81" s="27">
        <v>0</v>
      </c>
      <c r="J81" s="23" t="s">
        <v>60</v>
      </c>
    </row>
    <row r="82" spans="1:10" ht="30" customHeight="1" x14ac:dyDescent="0.25">
      <c r="A82" s="7"/>
      <c r="B82" s="37" t="s">
        <v>299</v>
      </c>
      <c r="C82" s="38"/>
      <c r="D82" s="19"/>
      <c r="E82" s="19">
        <f>SUM(E75:E81)</f>
        <v>1263</v>
      </c>
      <c r="F82" s="9"/>
      <c r="G82" s="19">
        <f>SUM(G75:G81)</f>
        <v>5163210</v>
      </c>
      <c r="H82" s="10"/>
      <c r="I82" s="10"/>
      <c r="J82" s="12"/>
    </row>
    <row r="83" spans="1:10" ht="30" customHeight="1" x14ac:dyDescent="0.25">
      <c r="A83" s="7"/>
      <c r="B83" s="37" t="s">
        <v>9</v>
      </c>
      <c r="C83" s="42"/>
      <c r="D83" s="42"/>
      <c r="E83" s="42"/>
      <c r="F83" s="42"/>
      <c r="G83" s="42"/>
      <c r="H83" s="42"/>
      <c r="I83" s="38"/>
      <c r="J83" s="12"/>
    </row>
    <row r="84" spans="1:10" s="24" customFormat="1" ht="30" customHeight="1" thickBot="1" x14ac:dyDescent="0.3">
      <c r="A84" s="21">
        <v>106</v>
      </c>
      <c r="B84" s="22" t="s">
        <v>28</v>
      </c>
      <c r="C84" s="22" t="s">
        <v>9</v>
      </c>
      <c r="D84" s="22" t="s">
        <v>16</v>
      </c>
      <c r="E84" s="22">
        <v>0</v>
      </c>
      <c r="F84" s="26">
        <v>42628</v>
      </c>
      <c r="G84" s="22">
        <v>105000</v>
      </c>
      <c r="H84" s="27">
        <v>1</v>
      </c>
      <c r="I84" s="27">
        <v>0</v>
      </c>
      <c r="J84" s="23" t="s">
        <v>35</v>
      </c>
    </row>
    <row r="85" spans="1:10" s="24" customFormat="1" ht="30" customHeight="1" x14ac:dyDescent="0.25">
      <c r="A85" s="25">
        <v>107</v>
      </c>
      <c r="B85" s="22" t="s">
        <v>23</v>
      </c>
      <c r="C85" s="22" t="s">
        <v>9</v>
      </c>
      <c r="D85" s="22" t="s">
        <v>11</v>
      </c>
      <c r="E85" s="22">
        <v>0</v>
      </c>
      <c r="F85" s="26">
        <v>42470</v>
      </c>
      <c r="G85" s="22">
        <v>80000</v>
      </c>
      <c r="H85" s="27">
        <v>1</v>
      </c>
      <c r="I85" s="27">
        <v>0</v>
      </c>
      <c r="J85" s="23" t="s">
        <v>35</v>
      </c>
    </row>
    <row r="86" spans="1:10" s="24" customFormat="1" ht="30" customHeight="1" thickBot="1" x14ac:dyDescent="0.3">
      <c r="A86" s="21">
        <v>108</v>
      </c>
      <c r="B86" s="35" t="s">
        <v>27</v>
      </c>
      <c r="C86" s="22" t="s">
        <v>9</v>
      </c>
      <c r="D86" s="22" t="s">
        <v>15</v>
      </c>
      <c r="E86" s="22">
        <v>0</v>
      </c>
      <c r="F86" s="26">
        <v>42502</v>
      </c>
      <c r="G86" s="22">
        <v>105000</v>
      </c>
      <c r="H86" s="27">
        <v>1</v>
      </c>
      <c r="I86" s="27">
        <v>0</v>
      </c>
      <c r="J86" s="23" t="s">
        <v>35</v>
      </c>
    </row>
    <row r="87" spans="1:10" s="24" customFormat="1" ht="30" customHeight="1" x14ac:dyDescent="0.25">
      <c r="A87" s="25">
        <v>109</v>
      </c>
      <c r="B87" s="22" t="s">
        <v>32</v>
      </c>
      <c r="C87" s="22" t="s">
        <v>9</v>
      </c>
      <c r="D87" s="22" t="s">
        <v>21</v>
      </c>
      <c r="E87" s="22">
        <v>0</v>
      </c>
      <c r="F87" s="26">
        <v>42577</v>
      </c>
      <c r="G87" s="22">
        <v>120000</v>
      </c>
      <c r="H87" s="27">
        <v>1</v>
      </c>
      <c r="I87" s="27">
        <v>0</v>
      </c>
      <c r="J87" s="23" t="s">
        <v>34</v>
      </c>
    </row>
    <row r="88" spans="1:10" s="24" customFormat="1" ht="30" customHeight="1" x14ac:dyDescent="0.25">
      <c r="A88" s="21">
        <v>110</v>
      </c>
      <c r="B88" s="35" t="s">
        <v>29</v>
      </c>
      <c r="C88" s="22" t="s">
        <v>9</v>
      </c>
      <c r="D88" s="22" t="s">
        <v>17</v>
      </c>
      <c r="E88" s="22">
        <v>0</v>
      </c>
      <c r="F88" s="26">
        <v>42502</v>
      </c>
      <c r="G88" s="22">
        <v>105000</v>
      </c>
      <c r="H88" s="27">
        <v>1</v>
      </c>
      <c r="I88" s="27">
        <v>0</v>
      </c>
      <c r="J88" s="23" t="s">
        <v>35</v>
      </c>
    </row>
    <row r="89" spans="1:10" s="24" customFormat="1" ht="30" customHeight="1" thickBot="1" x14ac:dyDescent="0.3">
      <c r="A89" s="21">
        <v>111</v>
      </c>
      <c r="B89" s="35" t="s">
        <v>30</v>
      </c>
      <c r="C89" s="22" t="s">
        <v>9</v>
      </c>
      <c r="D89" s="22" t="s">
        <v>18</v>
      </c>
      <c r="E89" s="22">
        <v>0</v>
      </c>
      <c r="F89" s="26">
        <v>42513</v>
      </c>
      <c r="G89" s="22">
        <v>105000</v>
      </c>
      <c r="H89" s="27">
        <v>1</v>
      </c>
      <c r="I89" s="27">
        <v>0</v>
      </c>
      <c r="J89" s="23" t="s">
        <v>35</v>
      </c>
    </row>
    <row r="90" spans="1:10" s="24" customFormat="1" ht="30" customHeight="1" x14ac:dyDescent="0.25">
      <c r="A90" s="25">
        <v>112</v>
      </c>
      <c r="B90" s="35" t="s">
        <v>30</v>
      </c>
      <c r="C90" s="22" t="s">
        <v>9</v>
      </c>
      <c r="D90" s="22" t="s">
        <v>19</v>
      </c>
      <c r="E90" s="22">
        <v>0</v>
      </c>
      <c r="F90" s="26">
        <v>42513</v>
      </c>
      <c r="G90" s="22">
        <v>105000</v>
      </c>
      <c r="H90" s="27">
        <v>1</v>
      </c>
      <c r="I90" s="27">
        <v>0</v>
      </c>
      <c r="J90" s="23" t="s">
        <v>35</v>
      </c>
    </row>
    <row r="91" spans="1:10" s="24" customFormat="1" ht="30" customHeight="1" thickBot="1" x14ac:dyDescent="0.3">
      <c r="A91" s="21">
        <v>113</v>
      </c>
      <c r="B91" s="35" t="s">
        <v>22</v>
      </c>
      <c r="C91" s="22" t="s">
        <v>9</v>
      </c>
      <c r="D91" s="22" t="s">
        <v>10</v>
      </c>
      <c r="E91" s="22" t="s">
        <v>287</v>
      </c>
      <c r="F91" s="22" t="s">
        <v>288</v>
      </c>
      <c r="G91" s="22" t="s">
        <v>289</v>
      </c>
      <c r="H91" s="22" t="s">
        <v>290</v>
      </c>
      <c r="I91" s="22" t="s">
        <v>291</v>
      </c>
      <c r="J91" s="23" t="s">
        <v>34</v>
      </c>
    </row>
    <row r="92" spans="1:10" s="24" customFormat="1" ht="30" customHeight="1" x14ac:dyDescent="0.25">
      <c r="A92" s="25">
        <v>114</v>
      </c>
      <c r="B92" s="22" t="s">
        <v>31</v>
      </c>
      <c r="C92" s="22" t="s">
        <v>9</v>
      </c>
      <c r="D92" s="22" t="s">
        <v>20</v>
      </c>
      <c r="E92" s="22">
        <v>0</v>
      </c>
      <c r="F92" s="26">
        <v>42540</v>
      </c>
      <c r="G92" s="22">
        <v>180000</v>
      </c>
      <c r="H92" s="27">
        <v>1</v>
      </c>
      <c r="I92" s="27">
        <v>0</v>
      </c>
      <c r="J92" s="23" t="s">
        <v>35</v>
      </c>
    </row>
    <row r="93" spans="1:10" s="24" customFormat="1" ht="30" customHeight="1" x14ac:dyDescent="0.25">
      <c r="A93" s="21">
        <v>115</v>
      </c>
      <c r="B93" s="35" t="s">
        <v>257</v>
      </c>
      <c r="C93" s="22" t="s">
        <v>9</v>
      </c>
      <c r="D93" s="22" t="s">
        <v>12</v>
      </c>
      <c r="E93" s="22">
        <v>0</v>
      </c>
      <c r="F93" s="26">
        <v>42502</v>
      </c>
      <c r="G93" s="22">
        <v>105000</v>
      </c>
      <c r="H93" s="27">
        <v>1</v>
      </c>
      <c r="I93" s="27">
        <v>0</v>
      </c>
      <c r="J93" s="23" t="s">
        <v>35</v>
      </c>
    </row>
    <row r="94" spans="1:10" s="24" customFormat="1" ht="30" customHeight="1" thickBot="1" x14ac:dyDescent="0.3">
      <c r="A94" s="21">
        <v>116</v>
      </c>
      <c r="B94" s="35" t="s">
        <v>25</v>
      </c>
      <c r="C94" s="22" t="s">
        <v>9</v>
      </c>
      <c r="D94" s="22" t="s">
        <v>13</v>
      </c>
      <c r="E94" s="22">
        <v>0</v>
      </c>
      <c r="F94" s="26">
        <v>42502</v>
      </c>
      <c r="G94" s="22">
        <v>105000</v>
      </c>
      <c r="H94" s="27">
        <v>1</v>
      </c>
      <c r="I94" s="27">
        <v>0</v>
      </c>
      <c r="J94" s="23" t="s">
        <v>35</v>
      </c>
    </row>
    <row r="95" spans="1:10" s="24" customFormat="1" ht="30" customHeight="1" x14ac:dyDescent="0.25">
      <c r="A95" s="25">
        <v>117</v>
      </c>
      <c r="B95" s="35" t="s">
        <v>26</v>
      </c>
      <c r="C95" s="22" t="s">
        <v>9</v>
      </c>
      <c r="D95" s="22" t="s">
        <v>14</v>
      </c>
      <c r="E95" s="22">
        <v>0</v>
      </c>
      <c r="F95" s="26">
        <v>42502</v>
      </c>
      <c r="G95" s="22">
        <v>105000</v>
      </c>
      <c r="H95" s="27">
        <v>1</v>
      </c>
      <c r="I95" s="27">
        <v>0</v>
      </c>
      <c r="J95" s="23" t="s">
        <v>35</v>
      </c>
    </row>
    <row r="96" spans="1:10" ht="30" customHeight="1" x14ac:dyDescent="0.25">
      <c r="A96" s="18"/>
      <c r="B96" s="37" t="s">
        <v>299</v>
      </c>
      <c r="C96" s="38"/>
      <c r="D96" s="19"/>
      <c r="E96" s="19">
        <f>SUM(E84:E95)</f>
        <v>0</v>
      </c>
      <c r="F96" s="9"/>
      <c r="G96" s="19">
        <f>SUM(G84:G95)</f>
        <v>1220000</v>
      </c>
      <c r="H96" s="10"/>
      <c r="I96" s="10"/>
      <c r="J96" s="12"/>
    </row>
    <row r="97" spans="1:10" ht="30" customHeight="1" x14ac:dyDescent="0.25">
      <c r="A97" s="49" t="s">
        <v>325</v>
      </c>
      <c r="B97" s="50"/>
      <c r="C97" s="50"/>
      <c r="D97" s="50"/>
      <c r="E97" s="50"/>
      <c r="F97" s="50"/>
      <c r="G97" s="50"/>
      <c r="H97" s="50"/>
      <c r="I97" s="50"/>
      <c r="J97" s="51"/>
    </row>
    <row r="98" spans="1:10" s="24" customFormat="1" ht="30" customHeight="1" x14ac:dyDescent="0.25">
      <c r="A98" s="21">
        <v>120</v>
      </c>
      <c r="B98" s="22" t="s">
        <v>248</v>
      </c>
      <c r="C98" s="22" t="s">
        <v>249</v>
      </c>
      <c r="D98" s="22">
        <v>34</v>
      </c>
      <c r="E98" s="22">
        <v>98</v>
      </c>
      <c r="F98" s="26">
        <v>42652</v>
      </c>
      <c r="G98" s="22">
        <v>190000</v>
      </c>
      <c r="H98" s="27">
        <v>1</v>
      </c>
      <c r="I98" s="27">
        <v>0</v>
      </c>
      <c r="J98" s="23" t="s">
        <v>206</v>
      </c>
    </row>
    <row r="99" spans="1:10" s="24" customFormat="1" ht="30" customHeight="1" x14ac:dyDescent="0.25">
      <c r="A99" s="21">
        <v>121</v>
      </c>
      <c r="B99" s="22" t="s">
        <v>250</v>
      </c>
      <c r="C99" s="22" t="s">
        <v>249</v>
      </c>
      <c r="D99" s="22">
        <v>52</v>
      </c>
      <c r="E99" s="22">
        <v>161</v>
      </c>
      <c r="F99" s="26">
        <v>42662</v>
      </c>
      <c r="G99" s="22">
        <v>320000</v>
      </c>
      <c r="H99" s="27">
        <v>1</v>
      </c>
      <c r="I99" s="27">
        <v>0</v>
      </c>
      <c r="J99" s="23" t="s">
        <v>206</v>
      </c>
    </row>
    <row r="100" spans="1:10" ht="30" customHeight="1" x14ac:dyDescent="0.25">
      <c r="A100" s="18"/>
      <c r="B100" s="37" t="s">
        <v>299</v>
      </c>
      <c r="C100" s="38"/>
      <c r="D100" s="19"/>
      <c r="E100" s="19">
        <f>SUM(E98:E99)</f>
        <v>259</v>
      </c>
      <c r="F100" s="9"/>
      <c r="G100" s="19">
        <f>SUM(G98:G99)</f>
        <v>510000</v>
      </c>
      <c r="H100" s="10"/>
      <c r="I100" s="10"/>
      <c r="J100" s="12"/>
    </row>
    <row r="101" spans="1:10" ht="30" customHeight="1" thickBot="1" x14ac:dyDescent="0.3">
      <c r="A101" s="49" t="s">
        <v>320</v>
      </c>
      <c r="B101" s="50"/>
      <c r="C101" s="50"/>
      <c r="D101" s="50"/>
      <c r="E101" s="50"/>
      <c r="F101" s="50"/>
      <c r="G101" s="50"/>
      <c r="H101" s="50"/>
      <c r="I101" s="50"/>
      <c r="J101" s="51"/>
    </row>
    <row r="102" spans="1:10" s="24" customFormat="1" ht="30" customHeight="1" x14ac:dyDescent="0.25">
      <c r="A102" s="25">
        <v>122</v>
      </c>
      <c r="B102" s="22" t="s">
        <v>205</v>
      </c>
      <c r="C102" s="22" t="s">
        <v>204</v>
      </c>
      <c r="D102" s="22">
        <v>12</v>
      </c>
      <c r="E102" s="22">
        <v>133</v>
      </c>
      <c r="F102" s="26">
        <v>42575</v>
      </c>
      <c r="G102" s="22">
        <v>314000</v>
      </c>
      <c r="H102" s="27">
        <v>1</v>
      </c>
      <c r="I102" s="27">
        <v>0</v>
      </c>
      <c r="J102" s="23" t="s">
        <v>206</v>
      </c>
    </row>
    <row r="103" spans="1:10" ht="30" customHeight="1" x14ac:dyDescent="0.25">
      <c r="A103" s="18"/>
      <c r="B103" s="37" t="s">
        <v>299</v>
      </c>
      <c r="C103" s="38"/>
      <c r="D103" s="19"/>
      <c r="E103" s="19">
        <f>SUM(E102)</f>
        <v>133</v>
      </c>
      <c r="F103" s="9"/>
      <c r="G103" s="19">
        <f>SUM(G102)</f>
        <v>314000</v>
      </c>
      <c r="H103" s="10"/>
      <c r="I103" s="10"/>
      <c r="J103" s="12"/>
    </row>
    <row r="104" spans="1:10" ht="30" customHeight="1" x14ac:dyDescent="0.25">
      <c r="A104" s="61" t="s">
        <v>321</v>
      </c>
      <c r="B104" s="62"/>
      <c r="C104" s="62"/>
      <c r="D104" s="62"/>
      <c r="E104" s="62"/>
      <c r="F104" s="62"/>
      <c r="G104" s="62"/>
      <c r="H104" s="62"/>
      <c r="I104" s="62"/>
      <c r="J104" s="63"/>
    </row>
    <row r="105" spans="1:10" s="24" customFormat="1" ht="30" customHeight="1" thickBot="1" x14ac:dyDescent="0.3">
      <c r="A105" s="21">
        <v>123</v>
      </c>
      <c r="B105" s="22" t="s">
        <v>211</v>
      </c>
      <c r="C105" s="22" t="s">
        <v>212</v>
      </c>
      <c r="D105" s="22">
        <v>51</v>
      </c>
      <c r="E105" s="22">
        <v>253</v>
      </c>
      <c r="F105" s="26">
        <v>42485</v>
      </c>
      <c r="G105" s="22">
        <v>850000</v>
      </c>
      <c r="H105" s="27">
        <v>1</v>
      </c>
      <c r="I105" s="27">
        <v>0</v>
      </c>
      <c r="J105" s="23" t="s">
        <v>60</v>
      </c>
    </row>
    <row r="106" spans="1:10" s="24" customFormat="1" ht="30" customHeight="1" x14ac:dyDescent="0.25">
      <c r="A106" s="25">
        <v>124</v>
      </c>
      <c r="B106" s="35" t="s">
        <v>213</v>
      </c>
      <c r="C106" s="22" t="s">
        <v>214</v>
      </c>
      <c r="D106" s="22">
        <v>24</v>
      </c>
      <c r="E106" s="22">
        <v>136</v>
      </c>
      <c r="F106" s="26">
        <v>42507</v>
      </c>
      <c r="G106" s="22">
        <v>335000</v>
      </c>
      <c r="H106" s="27">
        <v>1</v>
      </c>
      <c r="I106" s="27">
        <v>0</v>
      </c>
      <c r="J106" s="23" t="s">
        <v>60</v>
      </c>
    </row>
    <row r="107" spans="1:10" s="24" customFormat="1" ht="30" customHeight="1" x14ac:dyDescent="0.25">
      <c r="A107" s="21">
        <v>125</v>
      </c>
      <c r="B107" s="22" t="s">
        <v>219</v>
      </c>
      <c r="C107" s="22" t="s">
        <v>214</v>
      </c>
      <c r="D107" s="22">
        <v>22</v>
      </c>
      <c r="E107" s="22">
        <v>131</v>
      </c>
      <c r="F107" s="26">
        <v>42605</v>
      </c>
      <c r="G107" s="22">
        <v>354000</v>
      </c>
      <c r="H107" s="27">
        <v>1</v>
      </c>
      <c r="I107" s="27">
        <v>0</v>
      </c>
      <c r="J107" s="23" t="s">
        <v>60</v>
      </c>
    </row>
    <row r="108" spans="1:10" s="24" customFormat="1" ht="30" customHeight="1" thickBot="1" x14ac:dyDescent="0.3">
      <c r="A108" s="21">
        <v>126</v>
      </c>
      <c r="B108" s="22" t="s">
        <v>216</v>
      </c>
      <c r="C108" s="22" t="s">
        <v>214</v>
      </c>
      <c r="D108" s="22">
        <v>93</v>
      </c>
      <c r="E108" s="22">
        <v>178</v>
      </c>
      <c r="F108" s="26">
        <v>42561</v>
      </c>
      <c r="G108" s="22">
        <v>480000</v>
      </c>
      <c r="H108" s="27">
        <v>1</v>
      </c>
      <c r="I108" s="27">
        <v>0</v>
      </c>
      <c r="J108" s="23" t="s">
        <v>60</v>
      </c>
    </row>
    <row r="109" spans="1:10" s="24" customFormat="1" ht="30" customHeight="1" x14ac:dyDescent="0.25">
      <c r="A109" s="25">
        <v>127</v>
      </c>
      <c r="B109" s="22" t="s">
        <v>215</v>
      </c>
      <c r="C109" s="22" t="s">
        <v>214</v>
      </c>
      <c r="D109" s="22">
        <v>91</v>
      </c>
      <c r="E109" s="22">
        <v>184</v>
      </c>
      <c r="F109" s="26">
        <v>42561</v>
      </c>
      <c r="G109" s="22">
        <v>496000</v>
      </c>
      <c r="H109" s="27">
        <v>1</v>
      </c>
      <c r="I109" s="27">
        <v>0</v>
      </c>
      <c r="J109" s="23" t="s">
        <v>60</v>
      </c>
    </row>
    <row r="110" spans="1:10" s="24" customFormat="1" ht="30" customHeight="1" x14ac:dyDescent="0.25">
      <c r="A110" s="21">
        <v>130</v>
      </c>
      <c r="B110" s="35" t="s">
        <v>213</v>
      </c>
      <c r="C110" s="22" t="s">
        <v>208</v>
      </c>
      <c r="D110" s="22">
        <v>31</v>
      </c>
      <c r="E110" s="22">
        <v>182</v>
      </c>
      <c r="F110" s="26">
        <v>42507</v>
      </c>
      <c r="G110" s="22">
        <v>450000</v>
      </c>
      <c r="H110" s="27">
        <v>1</v>
      </c>
      <c r="I110" s="27">
        <v>0</v>
      </c>
      <c r="J110" s="23" t="s">
        <v>60</v>
      </c>
    </row>
    <row r="111" spans="1:10" s="24" customFormat="1" ht="30" customHeight="1" thickBot="1" x14ac:dyDescent="0.3">
      <c r="A111" s="21">
        <v>131</v>
      </c>
      <c r="B111" s="22" t="s">
        <v>217</v>
      </c>
      <c r="C111" s="22" t="s">
        <v>218</v>
      </c>
      <c r="D111" s="22">
        <v>72</v>
      </c>
      <c r="E111" s="22">
        <v>116</v>
      </c>
      <c r="F111" s="26">
        <v>42595</v>
      </c>
      <c r="G111" s="22">
        <v>300000</v>
      </c>
      <c r="H111" s="27">
        <v>1</v>
      </c>
      <c r="I111" s="27">
        <v>0</v>
      </c>
      <c r="J111" s="23" t="s">
        <v>60</v>
      </c>
    </row>
    <row r="112" spans="1:10" s="24" customFormat="1" ht="30" customHeight="1" x14ac:dyDescent="0.25">
      <c r="A112" s="25">
        <v>132</v>
      </c>
      <c r="B112" s="22" t="s">
        <v>220</v>
      </c>
      <c r="C112" s="22" t="s">
        <v>221</v>
      </c>
      <c r="D112" s="22">
        <v>92</v>
      </c>
      <c r="E112" s="22">
        <v>113</v>
      </c>
      <c r="F112" s="26">
        <v>42647</v>
      </c>
      <c r="G112" s="22">
        <v>309250</v>
      </c>
      <c r="H112" s="27">
        <v>1</v>
      </c>
      <c r="I112" s="27">
        <v>0</v>
      </c>
      <c r="J112" s="23" t="s">
        <v>61</v>
      </c>
    </row>
    <row r="113" spans="1:10" s="24" customFormat="1" ht="30" customHeight="1" x14ac:dyDescent="0.25">
      <c r="A113" s="21">
        <v>133</v>
      </c>
      <c r="B113" s="22" t="s">
        <v>222</v>
      </c>
      <c r="C113" s="22" t="s">
        <v>223</v>
      </c>
      <c r="D113" s="22" t="s">
        <v>224</v>
      </c>
      <c r="E113" s="22">
        <v>0</v>
      </c>
      <c r="F113" s="26">
        <v>42714</v>
      </c>
      <c r="G113" s="22">
        <v>50000</v>
      </c>
      <c r="H113" s="27">
        <v>1</v>
      </c>
      <c r="I113" s="27">
        <v>0</v>
      </c>
      <c r="J113" s="23" t="s">
        <v>206</v>
      </c>
    </row>
    <row r="114" spans="1:10" ht="30" customHeight="1" x14ac:dyDescent="0.25">
      <c r="A114" s="18"/>
      <c r="B114" s="37" t="s">
        <v>299</v>
      </c>
      <c r="C114" s="38"/>
      <c r="D114" s="19"/>
      <c r="E114" s="19">
        <f>SUM(E105:E113)</f>
        <v>1293</v>
      </c>
      <c r="F114" s="9"/>
      <c r="G114" s="19">
        <f>SUM(G105:G113)</f>
        <v>3624250</v>
      </c>
      <c r="H114" s="10"/>
      <c r="I114" s="10"/>
      <c r="J114" s="12"/>
    </row>
    <row r="115" spans="1:10" ht="30" customHeight="1" thickBot="1" x14ac:dyDescent="0.3">
      <c r="A115" s="52" t="s">
        <v>310</v>
      </c>
      <c r="B115" s="53"/>
      <c r="C115" s="53"/>
      <c r="D115" s="53"/>
      <c r="E115" s="53"/>
      <c r="F115" s="53"/>
      <c r="G115" s="53"/>
      <c r="H115" s="53"/>
      <c r="I115" s="53"/>
      <c r="J115" s="54"/>
    </row>
    <row r="116" spans="1:10" s="24" customFormat="1" ht="30" customHeight="1" x14ac:dyDescent="0.25">
      <c r="A116" s="25">
        <v>1</v>
      </c>
      <c r="B116" s="35" t="s">
        <v>273</v>
      </c>
      <c r="C116" s="22" t="s">
        <v>274</v>
      </c>
      <c r="D116" s="22" t="s">
        <v>298</v>
      </c>
      <c r="E116" s="22">
        <v>0</v>
      </c>
      <c r="F116" s="26">
        <v>42472</v>
      </c>
      <c r="G116" s="22">
        <v>83000</v>
      </c>
      <c r="H116" s="27">
        <v>1</v>
      </c>
      <c r="I116" s="27">
        <v>0</v>
      </c>
      <c r="J116" s="23" t="s">
        <v>60</v>
      </c>
    </row>
    <row r="117" spans="1:10" s="24" customFormat="1" ht="30" customHeight="1" x14ac:dyDescent="0.25">
      <c r="A117" s="21">
        <v>2</v>
      </c>
      <c r="B117" s="35" t="s">
        <v>273</v>
      </c>
      <c r="C117" s="22" t="s">
        <v>274</v>
      </c>
      <c r="D117" s="22">
        <v>34</v>
      </c>
      <c r="E117" s="22">
        <v>0</v>
      </c>
      <c r="F117" s="26">
        <v>42472</v>
      </c>
      <c r="G117" s="22">
        <v>92000</v>
      </c>
      <c r="H117" s="27">
        <v>1</v>
      </c>
      <c r="I117" s="27">
        <v>0</v>
      </c>
      <c r="J117" s="23" t="s">
        <v>60</v>
      </c>
    </row>
    <row r="118" spans="1:10" s="24" customFormat="1" ht="30" customHeight="1" thickBot="1" x14ac:dyDescent="0.3">
      <c r="A118" s="21">
        <v>3</v>
      </c>
      <c r="B118" s="22" t="s">
        <v>275</v>
      </c>
      <c r="C118" s="22" t="s">
        <v>274</v>
      </c>
      <c r="D118" s="22">
        <v>17</v>
      </c>
      <c r="E118" s="22">
        <v>0</v>
      </c>
      <c r="F118" s="26">
        <v>42722</v>
      </c>
      <c r="G118" s="22">
        <v>80000</v>
      </c>
      <c r="H118" s="27">
        <v>1</v>
      </c>
      <c r="I118" s="27">
        <v>0</v>
      </c>
      <c r="J118" s="23" t="s">
        <v>206</v>
      </c>
    </row>
    <row r="119" spans="1:10" s="24" customFormat="1" ht="30" customHeight="1" x14ac:dyDescent="0.25">
      <c r="A119" s="25">
        <v>4</v>
      </c>
      <c r="B119" s="35" t="s">
        <v>276</v>
      </c>
      <c r="C119" s="22" t="s">
        <v>274</v>
      </c>
      <c r="D119" s="22">
        <v>35</v>
      </c>
      <c r="E119" s="22">
        <v>0</v>
      </c>
      <c r="F119" s="26">
        <v>42397</v>
      </c>
      <c r="G119" s="22">
        <v>65500</v>
      </c>
      <c r="H119" s="27">
        <v>1</v>
      </c>
      <c r="I119" s="27">
        <v>0</v>
      </c>
      <c r="J119" s="23" t="s">
        <v>206</v>
      </c>
    </row>
    <row r="120" spans="1:10" s="24" customFormat="1" ht="35.25" customHeight="1" x14ac:dyDescent="0.25">
      <c r="A120" s="21">
        <v>5</v>
      </c>
      <c r="B120" s="35" t="s">
        <v>148</v>
      </c>
      <c r="C120" s="22" t="s">
        <v>146</v>
      </c>
      <c r="D120" s="22" t="s">
        <v>149</v>
      </c>
      <c r="E120" s="22">
        <v>0</v>
      </c>
      <c r="F120" s="26">
        <v>42396</v>
      </c>
      <c r="G120" s="22">
        <v>9350</v>
      </c>
      <c r="H120" s="27">
        <v>1</v>
      </c>
      <c r="I120" s="27">
        <v>0</v>
      </c>
      <c r="J120" s="23" t="s">
        <v>60</v>
      </c>
    </row>
    <row r="121" spans="1:10" s="24" customFormat="1" ht="30" customHeight="1" thickBot="1" x14ac:dyDescent="0.3">
      <c r="A121" s="21">
        <v>6</v>
      </c>
      <c r="B121" s="35" t="s">
        <v>145</v>
      </c>
      <c r="C121" s="22" t="s">
        <v>146</v>
      </c>
      <c r="D121" s="22" t="s">
        <v>147</v>
      </c>
      <c r="E121" s="22">
        <v>0</v>
      </c>
      <c r="F121" s="26">
        <v>42396</v>
      </c>
      <c r="G121" s="22">
        <v>17765</v>
      </c>
      <c r="H121" s="27">
        <v>1</v>
      </c>
      <c r="I121" s="27">
        <v>0</v>
      </c>
      <c r="J121" s="23" t="s">
        <v>60</v>
      </c>
    </row>
    <row r="122" spans="1:10" s="24" customFormat="1" ht="30" customHeight="1" x14ac:dyDescent="0.25">
      <c r="A122" s="25">
        <v>7</v>
      </c>
      <c r="B122" s="22" t="s">
        <v>138</v>
      </c>
      <c r="C122" s="22" t="s">
        <v>99</v>
      </c>
      <c r="D122" s="22">
        <v>24</v>
      </c>
      <c r="E122" s="22">
        <v>144</v>
      </c>
      <c r="F122" s="26">
        <v>42620</v>
      </c>
      <c r="G122" s="22">
        <v>340000</v>
      </c>
      <c r="H122" s="27">
        <v>1</v>
      </c>
      <c r="I122" s="27">
        <v>0</v>
      </c>
      <c r="J122" s="23" t="s">
        <v>61</v>
      </c>
    </row>
    <row r="123" spans="1:10" s="24" customFormat="1" ht="30" customHeight="1" x14ac:dyDescent="0.25">
      <c r="A123" s="21">
        <v>8</v>
      </c>
      <c r="B123" s="35" t="s">
        <v>106</v>
      </c>
      <c r="C123" s="22" t="s">
        <v>99</v>
      </c>
      <c r="D123" s="22">
        <v>75</v>
      </c>
      <c r="E123" s="22">
        <v>128</v>
      </c>
      <c r="F123" s="26">
        <v>42413</v>
      </c>
      <c r="G123" s="22">
        <v>305000</v>
      </c>
      <c r="H123" s="27">
        <v>1</v>
      </c>
      <c r="I123" s="27">
        <v>0</v>
      </c>
      <c r="J123" s="23" t="s">
        <v>60</v>
      </c>
    </row>
    <row r="124" spans="1:10" s="24" customFormat="1" ht="30" customHeight="1" thickBot="1" x14ac:dyDescent="0.3">
      <c r="A124" s="21">
        <v>9</v>
      </c>
      <c r="B124" s="22" t="s">
        <v>121</v>
      </c>
      <c r="C124" s="22" t="s">
        <v>99</v>
      </c>
      <c r="D124" s="22">
        <v>104</v>
      </c>
      <c r="E124" s="22">
        <v>144</v>
      </c>
      <c r="F124" s="26">
        <v>42595</v>
      </c>
      <c r="G124" s="22">
        <v>350000</v>
      </c>
      <c r="H124" s="27">
        <v>1</v>
      </c>
      <c r="I124" s="27">
        <v>0</v>
      </c>
      <c r="J124" s="23" t="s">
        <v>60</v>
      </c>
    </row>
    <row r="125" spans="1:10" s="24" customFormat="1" ht="30" customHeight="1" x14ac:dyDescent="0.25">
      <c r="A125" s="25">
        <v>10</v>
      </c>
      <c r="B125" s="22" t="s">
        <v>102</v>
      </c>
      <c r="C125" s="22" t="s">
        <v>99</v>
      </c>
      <c r="D125" s="22">
        <v>91</v>
      </c>
      <c r="E125" s="22">
        <v>110</v>
      </c>
      <c r="F125" s="26">
        <v>42375</v>
      </c>
      <c r="G125" s="22">
        <v>308000</v>
      </c>
      <c r="H125" s="27">
        <v>1</v>
      </c>
      <c r="I125" s="27">
        <v>0</v>
      </c>
      <c r="J125" s="23" t="s">
        <v>60</v>
      </c>
    </row>
    <row r="126" spans="1:10" s="24" customFormat="1" ht="34.5" customHeight="1" x14ac:dyDescent="0.25">
      <c r="A126" s="21">
        <v>11</v>
      </c>
      <c r="B126" s="22" t="s">
        <v>141</v>
      </c>
      <c r="C126" s="22" t="s">
        <v>99</v>
      </c>
      <c r="D126" s="22">
        <v>71</v>
      </c>
      <c r="E126" s="22">
        <v>110</v>
      </c>
      <c r="F126" s="26">
        <v>42649</v>
      </c>
      <c r="G126" s="22">
        <v>260000</v>
      </c>
      <c r="H126" s="27">
        <v>1</v>
      </c>
      <c r="I126" s="27">
        <v>0</v>
      </c>
      <c r="J126" s="23" t="s">
        <v>60</v>
      </c>
    </row>
    <row r="127" spans="1:10" s="24" customFormat="1" ht="30" customHeight="1" thickBot="1" x14ac:dyDescent="0.3">
      <c r="A127" s="21">
        <v>12</v>
      </c>
      <c r="B127" s="22" t="s">
        <v>130</v>
      </c>
      <c r="C127" s="22" t="s">
        <v>99</v>
      </c>
      <c r="D127" s="22">
        <v>21</v>
      </c>
      <c r="E127" s="22">
        <v>110</v>
      </c>
      <c r="F127" s="26">
        <v>42718</v>
      </c>
      <c r="G127" s="22">
        <v>319000</v>
      </c>
      <c r="H127" s="27">
        <v>1</v>
      </c>
      <c r="I127" s="27">
        <v>0</v>
      </c>
      <c r="J127" s="23" t="s">
        <v>60</v>
      </c>
    </row>
    <row r="128" spans="1:10" s="24" customFormat="1" ht="30" customHeight="1" x14ac:dyDescent="0.25">
      <c r="A128" s="25">
        <v>13</v>
      </c>
      <c r="B128" s="22" t="s">
        <v>125</v>
      </c>
      <c r="C128" s="22" t="s">
        <v>99</v>
      </c>
      <c r="D128" s="22">
        <v>94</v>
      </c>
      <c r="E128" s="22">
        <v>144</v>
      </c>
      <c r="F128" s="26">
        <v>42544</v>
      </c>
      <c r="G128" s="22">
        <v>375000</v>
      </c>
      <c r="H128" s="27">
        <v>1</v>
      </c>
      <c r="I128" s="27">
        <v>0</v>
      </c>
      <c r="J128" s="23" t="s">
        <v>60</v>
      </c>
    </row>
    <row r="129" spans="1:11" s="24" customFormat="1" ht="30" customHeight="1" x14ac:dyDescent="0.25">
      <c r="A129" s="21">
        <v>14</v>
      </c>
      <c r="B129" s="22" t="s">
        <v>129</v>
      </c>
      <c r="C129" s="22" t="s">
        <v>99</v>
      </c>
      <c r="D129" s="22">
        <v>93</v>
      </c>
      <c r="E129" s="22">
        <v>184</v>
      </c>
      <c r="F129" s="26">
        <v>42606</v>
      </c>
      <c r="G129" s="22">
        <v>483240</v>
      </c>
      <c r="H129" s="27">
        <v>1</v>
      </c>
      <c r="I129" s="27">
        <v>0</v>
      </c>
      <c r="J129" s="23" t="s">
        <v>60</v>
      </c>
    </row>
    <row r="130" spans="1:11" s="24" customFormat="1" ht="30" customHeight="1" thickBot="1" x14ac:dyDescent="0.3">
      <c r="A130" s="21">
        <v>15</v>
      </c>
      <c r="B130" s="35" t="s">
        <v>98</v>
      </c>
      <c r="C130" s="22" t="s">
        <v>99</v>
      </c>
      <c r="D130" s="22">
        <v>82</v>
      </c>
      <c r="E130" s="22">
        <v>138</v>
      </c>
      <c r="F130" s="26">
        <v>42372</v>
      </c>
      <c r="G130" s="22">
        <v>330000</v>
      </c>
      <c r="H130" s="27">
        <v>1</v>
      </c>
      <c r="I130" s="27">
        <v>0</v>
      </c>
      <c r="J130" s="23" t="s">
        <v>60</v>
      </c>
    </row>
    <row r="131" spans="1:11" s="24" customFormat="1" ht="30" customHeight="1" x14ac:dyDescent="0.25">
      <c r="A131" s="25">
        <v>16</v>
      </c>
      <c r="B131" s="35" t="s">
        <v>98</v>
      </c>
      <c r="C131" s="22" t="s">
        <v>99</v>
      </c>
      <c r="D131" s="22">
        <v>72</v>
      </c>
      <c r="E131" s="22">
        <v>138</v>
      </c>
      <c r="F131" s="26">
        <v>42372</v>
      </c>
      <c r="G131" s="22">
        <v>330000</v>
      </c>
      <c r="H131" s="27">
        <v>1</v>
      </c>
      <c r="I131" s="27">
        <v>0</v>
      </c>
      <c r="J131" s="23" t="s">
        <v>60</v>
      </c>
    </row>
    <row r="132" spans="1:11" s="24" customFormat="1" ht="30" customHeight="1" x14ac:dyDescent="0.25">
      <c r="A132" s="21">
        <v>17</v>
      </c>
      <c r="B132" s="35" t="s">
        <v>112</v>
      </c>
      <c r="C132" s="22" t="s">
        <v>99</v>
      </c>
      <c r="D132" s="22">
        <v>31</v>
      </c>
      <c r="E132" s="22">
        <v>110</v>
      </c>
      <c r="F132" s="26">
        <v>42457</v>
      </c>
      <c r="G132" s="22">
        <v>250000</v>
      </c>
      <c r="H132" s="27">
        <v>1</v>
      </c>
      <c r="I132" s="27">
        <v>0</v>
      </c>
      <c r="J132" s="23" t="s">
        <v>61</v>
      </c>
    </row>
    <row r="133" spans="1:11" s="24" customFormat="1" ht="30" customHeight="1" thickBot="1" x14ac:dyDescent="0.3">
      <c r="A133" s="21">
        <v>18</v>
      </c>
      <c r="B133" s="22" t="s">
        <v>122</v>
      </c>
      <c r="C133" s="22" t="s">
        <v>99</v>
      </c>
      <c r="D133" s="22">
        <v>81</v>
      </c>
      <c r="E133" s="22">
        <v>110</v>
      </c>
      <c r="F133" s="26">
        <v>42525</v>
      </c>
      <c r="G133" s="22">
        <v>308000</v>
      </c>
      <c r="H133" s="27">
        <v>1</v>
      </c>
      <c r="I133" s="27">
        <v>0</v>
      </c>
      <c r="J133" s="23" t="s">
        <v>60</v>
      </c>
    </row>
    <row r="134" spans="1:11" s="24" customFormat="1" ht="30" customHeight="1" x14ac:dyDescent="0.25">
      <c r="A134" s="25">
        <v>19</v>
      </c>
      <c r="B134" s="22" t="s">
        <v>137</v>
      </c>
      <c r="C134" s="22" t="s">
        <v>99</v>
      </c>
      <c r="D134" s="22">
        <v>114</v>
      </c>
      <c r="E134" s="22">
        <v>144</v>
      </c>
      <c r="F134" s="26">
        <v>42647</v>
      </c>
      <c r="G134" s="22">
        <v>396885</v>
      </c>
      <c r="H134" s="27">
        <v>1</v>
      </c>
      <c r="I134" s="27">
        <v>0</v>
      </c>
      <c r="J134" s="23" t="s">
        <v>60</v>
      </c>
    </row>
    <row r="135" spans="1:11" s="24" customFormat="1" ht="30" customHeight="1" x14ac:dyDescent="0.25">
      <c r="A135" s="21">
        <v>20</v>
      </c>
      <c r="B135" s="22" t="s">
        <v>104</v>
      </c>
      <c r="C135" s="22" t="s">
        <v>99</v>
      </c>
      <c r="D135" s="22">
        <v>35</v>
      </c>
      <c r="E135" s="22">
        <v>128</v>
      </c>
      <c r="F135" s="26">
        <v>42402</v>
      </c>
      <c r="G135" s="22">
        <v>332000</v>
      </c>
      <c r="H135" s="27">
        <v>1</v>
      </c>
      <c r="I135" s="27">
        <v>0</v>
      </c>
      <c r="J135" s="23" t="s">
        <v>61</v>
      </c>
      <c r="K135" s="24">
        <f>53+47</f>
        <v>100</v>
      </c>
    </row>
    <row r="136" spans="1:11" s="24" customFormat="1" ht="30" customHeight="1" thickBot="1" x14ac:dyDescent="0.3">
      <c r="A136" s="21">
        <v>21</v>
      </c>
      <c r="B136" s="22" t="s">
        <v>142</v>
      </c>
      <c r="C136" s="22" t="s">
        <v>99</v>
      </c>
      <c r="D136" s="22">
        <v>103</v>
      </c>
      <c r="E136" s="22">
        <v>184</v>
      </c>
      <c r="F136" s="26">
        <v>42660</v>
      </c>
      <c r="G136" s="22">
        <v>485000</v>
      </c>
      <c r="H136" s="27">
        <v>1</v>
      </c>
      <c r="I136" s="27">
        <v>0</v>
      </c>
      <c r="J136" s="23" t="s">
        <v>60</v>
      </c>
    </row>
    <row r="137" spans="1:11" s="24" customFormat="1" ht="30" customHeight="1" x14ac:dyDescent="0.25">
      <c r="A137" s="25">
        <v>22</v>
      </c>
      <c r="B137" s="35" t="s">
        <v>115</v>
      </c>
      <c r="C137" s="22" t="s">
        <v>108</v>
      </c>
      <c r="D137" s="22">
        <v>104</v>
      </c>
      <c r="E137" s="22">
        <v>130</v>
      </c>
      <c r="F137" s="26">
        <v>42491</v>
      </c>
      <c r="G137" s="22">
        <v>312000</v>
      </c>
      <c r="H137" s="27">
        <v>1</v>
      </c>
      <c r="I137" s="27">
        <v>0</v>
      </c>
      <c r="J137" s="23" t="s">
        <v>60</v>
      </c>
    </row>
    <row r="138" spans="1:11" s="24" customFormat="1" ht="30" customHeight="1" x14ac:dyDescent="0.25">
      <c r="A138" s="21">
        <v>23</v>
      </c>
      <c r="B138" s="22" t="s">
        <v>119</v>
      </c>
      <c r="C138" s="22" t="s">
        <v>108</v>
      </c>
      <c r="D138" s="22">
        <v>45</v>
      </c>
      <c r="E138" s="22">
        <v>110</v>
      </c>
      <c r="F138" s="26">
        <v>42568</v>
      </c>
      <c r="G138" s="22">
        <v>258100</v>
      </c>
      <c r="H138" s="27">
        <v>1</v>
      </c>
      <c r="I138" s="27">
        <v>0</v>
      </c>
      <c r="J138" s="23" t="s">
        <v>60</v>
      </c>
    </row>
    <row r="139" spans="1:11" s="24" customFormat="1" ht="30" customHeight="1" thickBot="1" x14ac:dyDescent="0.3">
      <c r="A139" s="21">
        <v>24</v>
      </c>
      <c r="B139" s="22" t="s">
        <v>113</v>
      </c>
      <c r="C139" s="22" t="s">
        <v>108</v>
      </c>
      <c r="D139" s="22">
        <v>35</v>
      </c>
      <c r="E139" s="22">
        <v>110</v>
      </c>
      <c r="F139" s="26">
        <v>42471</v>
      </c>
      <c r="G139" s="22">
        <v>280000</v>
      </c>
      <c r="H139" s="27">
        <v>1</v>
      </c>
      <c r="I139" s="27">
        <v>0</v>
      </c>
      <c r="J139" s="23" t="s">
        <v>60</v>
      </c>
    </row>
    <row r="140" spans="1:11" s="24" customFormat="1" ht="30" customHeight="1" x14ac:dyDescent="0.25">
      <c r="A140" s="25">
        <v>25</v>
      </c>
      <c r="B140" s="22" t="s">
        <v>118</v>
      </c>
      <c r="C140" s="22" t="s">
        <v>108</v>
      </c>
      <c r="D140" s="22">
        <v>93</v>
      </c>
      <c r="E140" s="22">
        <v>163</v>
      </c>
      <c r="F140" s="26">
        <v>42512</v>
      </c>
      <c r="G140" s="22">
        <v>437000</v>
      </c>
      <c r="H140" s="27">
        <v>1</v>
      </c>
      <c r="I140" s="27">
        <v>0</v>
      </c>
      <c r="J140" s="23" t="s">
        <v>60</v>
      </c>
    </row>
    <row r="141" spans="1:11" s="24" customFormat="1" ht="30" customHeight="1" x14ac:dyDescent="0.25">
      <c r="A141" s="21">
        <v>26</v>
      </c>
      <c r="B141" s="22" t="s">
        <v>134</v>
      </c>
      <c r="C141" s="22" t="s">
        <v>108</v>
      </c>
      <c r="D141" s="22">
        <v>64</v>
      </c>
      <c r="E141" s="22">
        <v>130</v>
      </c>
      <c r="F141" s="26">
        <v>42595</v>
      </c>
      <c r="G141" s="22">
        <v>300000</v>
      </c>
      <c r="H141" s="27">
        <v>1</v>
      </c>
      <c r="I141" s="27">
        <v>0</v>
      </c>
      <c r="J141" s="23" t="s">
        <v>61</v>
      </c>
    </row>
    <row r="142" spans="1:11" s="24" customFormat="1" ht="30" customHeight="1" thickBot="1" x14ac:dyDescent="0.3">
      <c r="A142" s="21">
        <v>27</v>
      </c>
      <c r="B142" s="22" t="s">
        <v>107</v>
      </c>
      <c r="C142" s="22" t="s">
        <v>108</v>
      </c>
      <c r="D142" s="22">
        <v>22</v>
      </c>
      <c r="E142" s="22">
        <v>135</v>
      </c>
      <c r="F142" s="26">
        <v>42420</v>
      </c>
      <c r="G142" s="22">
        <v>382600</v>
      </c>
      <c r="H142" s="27">
        <v>1</v>
      </c>
      <c r="I142" s="27">
        <v>0</v>
      </c>
      <c r="J142" s="23" t="s">
        <v>60</v>
      </c>
    </row>
    <row r="143" spans="1:11" s="24" customFormat="1" ht="30" customHeight="1" x14ac:dyDescent="0.25">
      <c r="A143" s="25">
        <v>28</v>
      </c>
      <c r="B143" s="22" t="s">
        <v>126</v>
      </c>
      <c r="C143" s="22" t="s">
        <v>108</v>
      </c>
      <c r="D143" s="22">
        <v>112</v>
      </c>
      <c r="E143" s="22">
        <v>135</v>
      </c>
      <c r="F143" s="26">
        <v>42544</v>
      </c>
      <c r="G143" s="22">
        <v>364000</v>
      </c>
      <c r="H143" s="27">
        <v>1</v>
      </c>
      <c r="I143" s="27">
        <v>0</v>
      </c>
      <c r="J143" s="23" t="s">
        <v>61</v>
      </c>
    </row>
    <row r="144" spans="1:11" s="24" customFormat="1" ht="30" customHeight="1" x14ac:dyDescent="0.25">
      <c r="A144" s="21">
        <v>29</v>
      </c>
      <c r="B144" s="22" t="s">
        <v>109</v>
      </c>
      <c r="C144" s="22" t="s">
        <v>108</v>
      </c>
      <c r="D144" s="22">
        <v>101</v>
      </c>
      <c r="E144" s="22">
        <v>110</v>
      </c>
      <c r="F144" s="26">
        <v>42425</v>
      </c>
      <c r="G144" s="22">
        <v>270500</v>
      </c>
      <c r="H144" s="27">
        <v>1</v>
      </c>
      <c r="I144" s="27">
        <v>0</v>
      </c>
      <c r="J144" s="23" t="s">
        <v>60</v>
      </c>
    </row>
    <row r="145" spans="1:10" s="24" customFormat="1" ht="30" customHeight="1" thickBot="1" x14ac:dyDescent="0.3">
      <c r="A145" s="21">
        <v>30</v>
      </c>
      <c r="B145" s="22" t="s">
        <v>150</v>
      </c>
      <c r="C145" s="22" t="s">
        <v>108</v>
      </c>
      <c r="D145" s="22">
        <v>34</v>
      </c>
      <c r="E145" s="22">
        <v>130</v>
      </c>
      <c r="F145" s="26">
        <v>42717</v>
      </c>
      <c r="G145" s="22">
        <v>305000</v>
      </c>
      <c r="H145" s="27">
        <v>1</v>
      </c>
      <c r="I145" s="27">
        <v>0</v>
      </c>
      <c r="J145" s="23" t="s">
        <v>60</v>
      </c>
    </row>
    <row r="146" spans="1:10" s="24" customFormat="1" ht="30" customHeight="1" x14ac:dyDescent="0.25">
      <c r="A146" s="25">
        <v>31</v>
      </c>
      <c r="B146" s="35" t="s">
        <v>111</v>
      </c>
      <c r="C146" s="22" t="s">
        <v>108</v>
      </c>
      <c r="D146" s="22">
        <v>24</v>
      </c>
      <c r="E146" s="22">
        <v>130</v>
      </c>
      <c r="F146" s="26">
        <v>42438</v>
      </c>
      <c r="G146" s="22">
        <v>353000</v>
      </c>
      <c r="H146" s="27">
        <v>1</v>
      </c>
      <c r="I146" s="27">
        <v>0</v>
      </c>
      <c r="J146" s="23" t="s">
        <v>60</v>
      </c>
    </row>
    <row r="147" spans="1:10" s="24" customFormat="1" ht="30" customHeight="1" x14ac:dyDescent="0.25">
      <c r="A147" s="21">
        <v>32</v>
      </c>
      <c r="B147" s="22" t="s">
        <v>140</v>
      </c>
      <c r="C147" s="22" t="s">
        <v>108</v>
      </c>
      <c r="D147" s="22">
        <v>92</v>
      </c>
      <c r="E147" s="22">
        <v>135</v>
      </c>
      <c r="F147" s="26">
        <v>42647</v>
      </c>
      <c r="G147" s="22">
        <v>335000</v>
      </c>
      <c r="H147" s="27">
        <v>1</v>
      </c>
      <c r="I147" s="27">
        <v>0</v>
      </c>
      <c r="J147" s="23" t="s">
        <v>60</v>
      </c>
    </row>
    <row r="148" spans="1:10" s="24" customFormat="1" ht="30" customHeight="1" thickBot="1" x14ac:dyDescent="0.3">
      <c r="A148" s="21">
        <v>33</v>
      </c>
      <c r="B148" s="22" t="s">
        <v>137</v>
      </c>
      <c r="C148" s="22" t="s">
        <v>108</v>
      </c>
      <c r="D148" s="22">
        <v>91</v>
      </c>
      <c r="E148" s="22">
        <v>110</v>
      </c>
      <c r="F148" s="26">
        <v>42647</v>
      </c>
      <c r="G148" s="22">
        <v>249000</v>
      </c>
      <c r="H148" s="27">
        <v>1</v>
      </c>
      <c r="I148" s="27">
        <v>0</v>
      </c>
      <c r="J148" s="23" t="s">
        <v>60</v>
      </c>
    </row>
    <row r="149" spans="1:10" s="24" customFormat="1" ht="30" customHeight="1" x14ac:dyDescent="0.25">
      <c r="A149" s="25">
        <v>34</v>
      </c>
      <c r="B149" s="22" t="s">
        <v>114</v>
      </c>
      <c r="C149" s="22" t="s">
        <v>108</v>
      </c>
      <c r="D149" s="22">
        <v>83</v>
      </c>
      <c r="E149" s="22">
        <v>162</v>
      </c>
      <c r="F149" s="26">
        <v>42473</v>
      </c>
      <c r="G149" s="22">
        <v>416075</v>
      </c>
      <c r="H149" s="27">
        <v>1</v>
      </c>
      <c r="I149" s="27">
        <v>0</v>
      </c>
      <c r="J149" s="23" t="s">
        <v>60</v>
      </c>
    </row>
    <row r="150" spans="1:10" s="24" customFormat="1" ht="30" customHeight="1" x14ac:dyDescent="0.25">
      <c r="A150" s="21">
        <v>35</v>
      </c>
      <c r="B150" s="22" t="s">
        <v>143</v>
      </c>
      <c r="C150" s="22" t="s">
        <v>108</v>
      </c>
      <c r="D150" s="22" t="s">
        <v>144</v>
      </c>
      <c r="E150" s="22">
        <v>191</v>
      </c>
      <c r="F150" s="26">
        <v>42672</v>
      </c>
      <c r="G150" s="22">
        <v>660000</v>
      </c>
      <c r="H150" s="27">
        <v>1</v>
      </c>
      <c r="I150" s="27">
        <v>0</v>
      </c>
      <c r="J150" s="23" t="s">
        <v>60</v>
      </c>
    </row>
    <row r="151" spans="1:10" s="24" customFormat="1" ht="30" customHeight="1" thickBot="1" x14ac:dyDescent="0.3">
      <c r="A151" s="21">
        <v>36</v>
      </c>
      <c r="B151" s="22" t="s">
        <v>117</v>
      </c>
      <c r="C151" s="22" t="s">
        <v>101</v>
      </c>
      <c r="D151" s="22">
        <v>35</v>
      </c>
      <c r="E151" s="22">
        <v>180</v>
      </c>
      <c r="F151" s="26">
        <v>42509</v>
      </c>
      <c r="G151" s="22">
        <v>428000</v>
      </c>
      <c r="H151" s="27">
        <v>1</v>
      </c>
      <c r="I151" s="27">
        <v>0</v>
      </c>
      <c r="J151" s="23" t="s">
        <v>60</v>
      </c>
    </row>
    <row r="152" spans="1:10" s="24" customFormat="1" ht="30" customHeight="1" x14ac:dyDescent="0.25">
      <c r="A152" s="25">
        <v>37</v>
      </c>
      <c r="B152" s="22" t="s">
        <v>120</v>
      </c>
      <c r="C152" s="22" t="s">
        <v>101</v>
      </c>
      <c r="D152" s="22">
        <v>104</v>
      </c>
      <c r="E152" s="22">
        <v>180</v>
      </c>
      <c r="F152" s="26">
        <v>42532</v>
      </c>
      <c r="G152" s="22">
        <v>468000</v>
      </c>
      <c r="H152" s="27">
        <v>1</v>
      </c>
      <c r="I152" s="27">
        <v>0</v>
      </c>
      <c r="J152" s="23" t="s">
        <v>60</v>
      </c>
    </row>
    <row r="153" spans="1:10" s="24" customFormat="1" ht="30" customHeight="1" x14ac:dyDescent="0.25">
      <c r="A153" s="21">
        <v>38</v>
      </c>
      <c r="B153" s="22" t="s">
        <v>103</v>
      </c>
      <c r="C153" s="22" t="s">
        <v>101</v>
      </c>
      <c r="D153" s="22">
        <v>33</v>
      </c>
      <c r="E153" s="22">
        <v>115</v>
      </c>
      <c r="F153" s="26">
        <v>42376</v>
      </c>
      <c r="G153" s="22">
        <v>287500</v>
      </c>
      <c r="H153" s="27">
        <v>1</v>
      </c>
      <c r="I153" s="27">
        <v>0</v>
      </c>
      <c r="J153" s="23" t="s">
        <v>60</v>
      </c>
    </row>
    <row r="154" spans="1:10" s="24" customFormat="1" ht="30" customHeight="1" thickBot="1" x14ac:dyDescent="0.3">
      <c r="A154" s="21">
        <v>39</v>
      </c>
      <c r="B154" s="22" t="s">
        <v>132</v>
      </c>
      <c r="C154" s="22" t="s">
        <v>101</v>
      </c>
      <c r="D154" s="22">
        <v>41</v>
      </c>
      <c r="E154" s="22">
        <v>126</v>
      </c>
      <c r="F154" s="26">
        <v>42593</v>
      </c>
      <c r="G154" s="22">
        <v>300000</v>
      </c>
      <c r="H154" s="27">
        <v>1</v>
      </c>
      <c r="I154" s="27">
        <v>0</v>
      </c>
      <c r="J154" s="23" t="s">
        <v>60</v>
      </c>
    </row>
    <row r="155" spans="1:10" s="24" customFormat="1" ht="30" customHeight="1" x14ac:dyDescent="0.25">
      <c r="A155" s="25">
        <v>40</v>
      </c>
      <c r="B155" s="22" t="s">
        <v>105</v>
      </c>
      <c r="C155" s="22" t="s">
        <v>101</v>
      </c>
      <c r="D155" s="22">
        <v>74</v>
      </c>
      <c r="E155" s="22">
        <v>180</v>
      </c>
      <c r="F155" s="26">
        <v>42410</v>
      </c>
      <c r="G155" s="22">
        <v>452000</v>
      </c>
      <c r="H155" s="27">
        <v>1</v>
      </c>
      <c r="I155" s="27">
        <v>0</v>
      </c>
      <c r="J155" s="23" t="s">
        <v>60</v>
      </c>
    </row>
    <row r="156" spans="1:10" s="24" customFormat="1" ht="30" customHeight="1" x14ac:dyDescent="0.25">
      <c r="A156" s="21">
        <v>41</v>
      </c>
      <c r="B156" s="22" t="s">
        <v>131</v>
      </c>
      <c r="C156" s="22" t="s">
        <v>101</v>
      </c>
      <c r="D156" s="22">
        <v>92</v>
      </c>
      <c r="E156" s="22">
        <v>148</v>
      </c>
      <c r="F156" s="26">
        <v>42590</v>
      </c>
      <c r="G156" s="22">
        <v>402400</v>
      </c>
      <c r="H156" s="27">
        <v>1</v>
      </c>
      <c r="I156" s="27">
        <v>0</v>
      </c>
      <c r="J156" s="23" t="s">
        <v>61</v>
      </c>
    </row>
    <row r="157" spans="1:10" s="24" customFormat="1" ht="30" customHeight="1" thickBot="1" x14ac:dyDescent="0.3">
      <c r="A157" s="21">
        <v>42</v>
      </c>
      <c r="B157" s="22" t="s">
        <v>136</v>
      </c>
      <c r="C157" s="22" t="s">
        <v>101</v>
      </c>
      <c r="D157" s="22">
        <v>54</v>
      </c>
      <c r="E157" s="22">
        <v>180</v>
      </c>
      <c r="F157" s="26">
        <v>42620</v>
      </c>
      <c r="G157" s="22">
        <v>450000</v>
      </c>
      <c r="H157" s="27">
        <v>1</v>
      </c>
      <c r="I157" s="27">
        <v>0</v>
      </c>
      <c r="J157" s="23" t="s">
        <v>60</v>
      </c>
    </row>
    <row r="158" spans="1:10" s="24" customFormat="1" ht="30" customHeight="1" x14ac:dyDescent="0.25">
      <c r="A158" s="25">
        <v>43</v>
      </c>
      <c r="B158" s="22" t="s">
        <v>133</v>
      </c>
      <c r="C158" s="22" t="s">
        <v>101</v>
      </c>
      <c r="D158" s="22">
        <v>73</v>
      </c>
      <c r="E158" s="22">
        <v>115</v>
      </c>
      <c r="F158" s="26">
        <v>42585</v>
      </c>
      <c r="G158" s="22">
        <v>259000</v>
      </c>
      <c r="H158" s="27">
        <v>1</v>
      </c>
      <c r="I158" s="27">
        <v>0</v>
      </c>
      <c r="J158" s="23" t="s">
        <v>60</v>
      </c>
    </row>
    <row r="159" spans="1:10" s="24" customFormat="1" ht="30" customHeight="1" x14ac:dyDescent="0.25">
      <c r="A159" s="21">
        <v>44</v>
      </c>
      <c r="B159" s="22" t="s">
        <v>123</v>
      </c>
      <c r="C159" s="22" t="s">
        <v>101</v>
      </c>
      <c r="D159" s="22">
        <v>53</v>
      </c>
      <c r="E159" s="22">
        <v>115</v>
      </c>
      <c r="F159" s="26">
        <v>42527</v>
      </c>
      <c r="G159" s="22">
        <v>365000</v>
      </c>
      <c r="H159" s="27">
        <v>1</v>
      </c>
      <c r="I159" s="27">
        <v>0</v>
      </c>
      <c r="J159" s="23" t="s">
        <v>60</v>
      </c>
    </row>
    <row r="160" spans="1:10" s="24" customFormat="1" ht="30" customHeight="1" thickBot="1" x14ac:dyDescent="0.3">
      <c r="A160" s="21">
        <v>45</v>
      </c>
      <c r="B160" s="22" t="s">
        <v>139</v>
      </c>
      <c r="C160" s="22" t="s">
        <v>101</v>
      </c>
      <c r="D160" s="22">
        <v>55</v>
      </c>
      <c r="E160" s="22">
        <v>180</v>
      </c>
      <c r="F160" s="26">
        <v>42620</v>
      </c>
      <c r="G160" s="22">
        <v>440000</v>
      </c>
      <c r="H160" s="27">
        <v>1</v>
      </c>
      <c r="I160" s="27">
        <v>0</v>
      </c>
      <c r="J160" s="23" t="s">
        <v>60</v>
      </c>
    </row>
    <row r="161" spans="1:10" s="24" customFormat="1" ht="30" customHeight="1" x14ac:dyDescent="0.25">
      <c r="A161" s="25">
        <v>46</v>
      </c>
      <c r="B161" s="22" t="s">
        <v>127</v>
      </c>
      <c r="C161" s="22" t="s">
        <v>101</v>
      </c>
      <c r="D161" s="22">
        <v>84</v>
      </c>
      <c r="E161" s="22">
        <v>180</v>
      </c>
      <c r="F161" s="26">
        <v>42562</v>
      </c>
      <c r="G161" s="22">
        <v>360000</v>
      </c>
      <c r="H161" s="27">
        <v>1</v>
      </c>
      <c r="I161" s="27">
        <v>0</v>
      </c>
      <c r="J161" s="23" t="s">
        <v>60</v>
      </c>
    </row>
    <row r="162" spans="1:10" s="24" customFormat="1" ht="30" customHeight="1" x14ac:dyDescent="0.25">
      <c r="A162" s="21">
        <v>47</v>
      </c>
      <c r="B162" s="22" t="s">
        <v>135</v>
      </c>
      <c r="C162" s="22" t="s">
        <v>101</v>
      </c>
      <c r="D162" s="22">
        <v>22</v>
      </c>
      <c r="E162" s="22">
        <v>148</v>
      </c>
      <c r="F162" s="26">
        <v>42603</v>
      </c>
      <c r="G162" s="22">
        <v>410000</v>
      </c>
      <c r="H162" s="27">
        <v>1</v>
      </c>
      <c r="I162" s="27">
        <v>0</v>
      </c>
      <c r="J162" s="23" t="s">
        <v>60</v>
      </c>
    </row>
    <row r="163" spans="1:10" s="24" customFormat="1" ht="30" customHeight="1" thickBot="1" x14ac:dyDescent="0.3">
      <c r="A163" s="21">
        <v>48</v>
      </c>
      <c r="B163" s="22" t="s">
        <v>124</v>
      </c>
      <c r="C163" s="22" t="s">
        <v>101</v>
      </c>
      <c r="D163" s="22">
        <v>51</v>
      </c>
      <c r="E163" s="22">
        <v>126</v>
      </c>
      <c r="F163" s="26">
        <v>42537</v>
      </c>
      <c r="G163" s="22">
        <v>405500</v>
      </c>
      <c r="H163" s="27">
        <v>1</v>
      </c>
      <c r="I163" s="27">
        <v>0</v>
      </c>
      <c r="J163" s="23" t="s">
        <v>60</v>
      </c>
    </row>
    <row r="164" spans="1:10" s="24" customFormat="1" ht="30" customHeight="1" x14ac:dyDescent="0.25">
      <c r="A164" s="25">
        <v>49</v>
      </c>
      <c r="B164" s="22" t="s">
        <v>116</v>
      </c>
      <c r="C164" s="22" t="s">
        <v>101</v>
      </c>
      <c r="D164" s="22">
        <v>72</v>
      </c>
      <c r="E164" s="22">
        <v>148</v>
      </c>
      <c r="F164" s="26">
        <v>42493</v>
      </c>
      <c r="G164" s="22">
        <v>355000</v>
      </c>
      <c r="H164" s="27">
        <v>1</v>
      </c>
      <c r="I164" s="27">
        <v>0</v>
      </c>
      <c r="J164" s="23" t="s">
        <v>60</v>
      </c>
    </row>
    <row r="165" spans="1:10" s="24" customFormat="1" ht="30" customHeight="1" x14ac:dyDescent="0.25">
      <c r="A165" s="21">
        <v>50</v>
      </c>
      <c r="B165" s="22" t="s">
        <v>128</v>
      </c>
      <c r="C165" s="22" t="s">
        <v>101</v>
      </c>
      <c r="D165" s="22">
        <v>94</v>
      </c>
      <c r="E165" s="22">
        <v>180</v>
      </c>
      <c r="F165" s="26">
        <v>42562</v>
      </c>
      <c r="G165" s="22">
        <v>360000</v>
      </c>
      <c r="H165" s="27">
        <v>1</v>
      </c>
      <c r="I165" s="27">
        <v>0</v>
      </c>
      <c r="J165" s="23" t="s">
        <v>60</v>
      </c>
    </row>
    <row r="166" spans="1:10" s="24" customFormat="1" ht="30" customHeight="1" thickBot="1" x14ac:dyDescent="0.3">
      <c r="A166" s="21">
        <v>51</v>
      </c>
      <c r="B166" s="22" t="s">
        <v>110</v>
      </c>
      <c r="C166" s="22" t="s">
        <v>101</v>
      </c>
      <c r="D166" s="22">
        <v>83</v>
      </c>
      <c r="E166" s="22">
        <v>115</v>
      </c>
      <c r="F166" s="26">
        <v>42435</v>
      </c>
      <c r="G166" s="22">
        <v>280000</v>
      </c>
      <c r="H166" s="27">
        <v>1</v>
      </c>
      <c r="I166" s="27">
        <v>0</v>
      </c>
      <c r="J166" s="23" t="s">
        <v>60</v>
      </c>
    </row>
    <row r="167" spans="1:10" s="24" customFormat="1" ht="30" customHeight="1" x14ac:dyDescent="0.25">
      <c r="A167" s="25">
        <v>52</v>
      </c>
      <c r="B167" s="22" t="s">
        <v>100</v>
      </c>
      <c r="C167" s="22" t="s">
        <v>101</v>
      </c>
      <c r="D167" s="22">
        <v>82</v>
      </c>
      <c r="E167" s="22">
        <v>148</v>
      </c>
      <c r="F167" s="26">
        <v>42373</v>
      </c>
      <c r="G167" s="22">
        <v>355000</v>
      </c>
      <c r="H167" s="27">
        <v>1</v>
      </c>
      <c r="I167" s="27">
        <v>0</v>
      </c>
      <c r="J167" s="23" t="s">
        <v>60</v>
      </c>
    </row>
    <row r="168" spans="1:10" ht="30" customHeight="1" thickBot="1" x14ac:dyDescent="0.3">
      <c r="A168" s="7"/>
      <c r="B168" s="37" t="s">
        <v>299</v>
      </c>
      <c r="C168" s="38"/>
      <c r="D168" s="19"/>
      <c r="E168" s="19">
        <f>SUM(E116:E167)</f>
        <v>6471</v>
      </c>
      <c r="F168" s="9"/>
      <c r="G168" s="19">
        <f>SUM(G116:G167)</f>
        <v>16819415</v>
      </c>
      <c r="H168" s="10"/>
      <c r="I168" s="10"/>
      <c r="J168" s="12"/>
    </row>
    <row r="169" spans="1:10" ht="30" customHeight="1" x14ac:dyDescent="0.25">
      <c r="A169" s="6">
        <v>192</v>
      </c>
      <c r="B169" s="8" t="s">
        <v>241</v>
      </c>
      <c r="C169" s="8" t="s">
        <v>234</v>
      </c>
      <c r="D169" s="8">
        <v>112</v>
      </c>
      <c r="E169" s="8">
        <v>143</v>
      </c>
      <c r="F169" s="9">
        <v>42683</v>
      </c>
      <c r="G169" s="8">
        <v>775000</v>
      </c>
      <c r="H169" s="10">
        <v>1</v>
      </c>
      <c r="I169" s="10">
        <v>0</v>
      </c>
      <c r="J169" s="12" t="s">
        <v>60</v>
      </c>
    </row>
    <row r="170" spans="1:10" ht="30" customHeight="1" x14ac:dyDescent="0.25">
      <c r="A170" s="7"/>
      <c r="B170" s="37" t="s">
        <v>299</v>
      </c>
      <c r="C170" s="38"/>
      <c r="D170" s="19"/>
      <c r="E170" s="19">
        <f>SUM(E169:E169)</f>
        <v>143</v>
      </c>
      <c r="F170" s="9"/>
      <c r="G170" s="19">
        <f>SUM(G169:G169)</f>
        <v>775000</v>
      </c>
      <c r="H170" s="10"/>
      <c r="I170" s="10"/>
      <c r="J170" s="12"/>
    </row>
    <row r="171" spans="1:10" ht="30" customHeight="1" x14ac:dyDescent="0.25">
      <c r="A171" s="64" t="s">
        <v>322</v>
      </c>
      <c r="B171" s="47"/>
      <c r="C171" s="47"/>
      <c r="D171" s="47"/>
      <c r="E171" s="47"/>
      <c r="F171" s="47"/>
      <c r="G171" s="47"/>
      <c r="H171" s="47"/>
      <c r="I171" s="47"/>
      <c r="J171" s="48"/>
    </row>
    <row r="172" spans="1:10" s="24" customFormat="1" ht="30" customHeight="1" thickBot="1" x14ac:dyDescent="0.3">
      <c r="A172" s="21">
        <v>196</v>
      </c>
      <c r="B172" s="22" t="s">
        <v>229</v>
      </c>
      <c r="C172" s="22" t="s">
        <v>226</v>
      </c>
      <c r="D172" s="22" t="s">
        <v>230</v>
      </c>
      <c r="E172" s="22">
        <v>0</v>
      </c>
      <c r="F172" s="26">
        <v>42596</v>
      </c>
      <c r="G172" s="22">
        <v>80000</v>
      </c>
      <c r="H172" s="27">
        <v>1</v>
      </c>
      <c r="I172" s="27">
        <v>0</v>
      </c>
      <c r="J172" s="23" t="s">
        <v>60</v>
      </c>
    </row>
    <row r="173" spans="1:10" s="24" customFormat="1" ht="30" customHeight="1" x14ac:dyDescent="0.25">
      <c r="A173" s="25">
        <v>197</v>
      </c>
      <c r="B173" s="22" t="s">
        <v>231</v>
      </c>
      <c r="C173" s="22" t="s">
        <v>226</v>
      </c>
      <c r="D173" s="22">
        <v>72</v>
      </c>
      <c r="E173" s="22">
        <v>136</v>
      </c>
      <c r="F173" s="26">
        <v>42647</v>
      </c>
      <c r="G173" s="22">
        <v>367000</v>
      </c>
      <c r="H173" s="27">
        <v>1</v>
      </c>
      <c r="I173" s="27">
        <v>0</v>
      </c>
      <c r="J173" s="23" t="s">
        <v>61</v>
      </c>
    </row>
    <row r="174" spans="1:10" s="24" customFormat="1" ht="30" customHeight="1" thickBot="1" x14ac:dyDescent="0.3">
      <c r="A174" s="21">
        <v>198</v>
      </c>
      <c r="B174" s="22" t="s">
        <v>232</v>
      </c>
      <c r="C174" s="22" t="s">
        <v>226</v>
      </c>
      <c r="D174" s="22">
        <v>71</v>
      </c>
      <c r="E174" s="22">
        <v>175</v>
      </c>
      <c r="F174" s="26">
        <v>42691</v>
      </c>
      <c r="G174" s="22">
        <v>460000</v>
      </c>
      <c r="H174" s="27">
        <v>1</v>
      </c>
      <c r="I174" s="27">
        <v>0</v>
      </c>
      <c r="J174" s="23" t="s">
        <v>60</v>
      </c>
    </row>
    <row r="175" spans="1:10" s="24" customFormat="1" ht="30" customHeight="1" x14ac:dyDescent="0.25">
      <c r="A175" s="25">
        <v>199</v>
      </c>
      <c r="B175" s="22" t="s">
        <v>225</v>
      </c>
      <c r="C175" s="22" t="s">
        <v>226</v>
      </c>
      <c r="D175" s="22" t="s">
        <v>227</v>
      </c>
      <c r="E175" s="22">
        <v>0</v>
      </c>
      <c r="F175" s="26">
        <v>42428</v>
      </c>
      <c r="G175" s="22">
        <v>85000</v>
      </c>
      <c r="H175" s="27">
        <v>1</v>
      </c>
      <c r="I175" s="27">
        <v>0</v>
      </c>
      <c r="J175" s="23" t="s">
        <v>60</v>
      </c>
    </row>
    <row r="176" spans="1:10" s="24" customFormat="1" ht="30" customHeight="1" x14ac:dyDescent="0.25">
      <c r="A176" s="21">
        <v>200</v>
      </c>
      <c r="B176" s="22" t="s">
        <v>228</v>
      </c>
      <c r="C176" s="22" t="s">
        <v>226</v>
      </c>
      <c r="D176" s="22">
        <v>101</v>
      </c>
      <c r="E176" s="22">
        <v>175</v>
      </c>
      <c r="F176" s="26">
        <v>42630</v>
      </c>
      <c r="G176" s="22">
        <v>450000</v>
      </c>
      <c r="H176" s="27">
        <v>1</v>
      </c>
      <c r="I176" s="27">
        <v>0</v>
      </c>
      <c r="J176" s="23" t="s">
        <v>60</v>
      </c>
    </row>
    <row r="177" spans="1:10" ht="30" customHeight="1" x14ac:dyDescent="0.25">
      <c r="A177" s="7"/>
      <c r="B177" s="37" t="s">
        <v>299</v>
      </c>
      <c r="C177" s="38"/>
      <c r="D177" s="19"/>
      <c r="E177" s="19">
        <f>SUM(E172:E176)</f>
        <v>486</v>
      </c>
      <c r="F177" s="9"/>
      <c r="G177" s="19">
        <f>SUM(G172:G176)</f>
        <v>1442000</v>
      </c>
      <c r="H177" s="10"/>
      <c r="I177" s="10"/>
      <c r="J177" s="12"/>
    </row>
    <row r="178" spans="1:10" ht="30" customHeight="1" x14ac:dyDescent="0.25">
      <c r="A178" s="64" t="s">
        <v>324</v>
      </c>
      <c r="B178" s="47"/>
      <c r="C178" s="47"/>
      <c r="D178" s="47"/>
      <c r="E178" s="47"/>
      <c r="F178" s="47"/>
      <c r="G178" s="47"/>
      <c r="H178" s="47"/>
      <c r="I178" s="47"/>
      <c r="J178" s="48"/>
    </row>
    <row r="179" spans="1:10" s="24" customFormat="1" ht="30" customHeight="1" x14ac:dyDescent="0.25">
      <c r="A179" s="21">
        <v>201</v>
      </c>
      <c r="B179" s="22" t="s">
        <v>245</v>
      </c>
      <c r="C179" s="22" t="s">
        <v>244</v>
      </c>
      <c r="D179" s="22" t="s">
        <v>246</v>
      </c>
      <c r="E179" s="22">
        <v>13</v>
      </c>
      <c r="F179" s="26">
        <v>42565</v>
      </c>
      <c r="G179" s="22">
        <v>440000</v>
      </c>
      <c r="H179" s="27">
        <v>1</v>
      </c>
      <c r="I179" s="27">
        <v>0</v>
      </c>
      <c r="J179" s="23" t="s">
        <v>60</v>
      </c>
    </row>
    <row r="180" spans="1:10" s="24" customFormat="1" ht="30" customHeight="1" x14ac:dyDescent="0.25">
      <c r="A180" s="21">
        <v>203</v>
      </c>
      <c r="B180" s="22" t="s">
        <v>243</v>
      </c>
      <c r="C180" s="22" t="s">
        <v>244</v>
      </c>
      <c r="D180" s="22">
        <v>45</v>
      </c>
      <c r="E180" s="22">
        <v>88</v>
      </c>
      <c r="F180" s="26">
        <v>42512</v>
      </c>
      <c r="G180" s="22">
        <v>205250</v>
      </c>
      <c r="H180" s="27">
        <v>1</v>
      </c>
      <c r="I180" s="27">
        <v>0</v>
      </c>
      <c r="J180" s="23" t="s">
        <v>60</v>
      </c>
    </row>
    <row r="181" spans="1:10" ht="30" customHeight="1" x14ac:dyDescent="0.25">
      <c r="A181" s="18"/>
      <c r="B181" s="37" t="s">
        <v>299</v>
      </c>
      <c r="C181" s="38"/>
      <c r="D181" s="19"/>
      <c r="E181" s="19">
        <f>SUM(E179:E180)</f>
        <v>101</v>
      </c>
      <c r="F181" s="9"/>
      <c r="G181" s="19">
        <f>SUM(G179:G180)</f>
        <v>645250</v>
      </c>
      <c r="H181" s="10"/>
      <c r="I181" s="10"/>
      <c r="J181" s="12"/>
    </row>
    <row r="182" spans="1:10" ht="30" customHeight="1" x14ac:dyDescent="0.25">
      <c r="A182" s="61" t="s">
        <v>318</v>
      </c>
      <c r="B182" s="62"/>
      <c r="C182" s="62"/>
      <c r="D182" s="62"/>
      <c r="E182" s="62"/>
      <c r="F182" s="62"/>
      <c r="G182" s="62"/>
      <c r="H182" s="62"/>
      <c r="I182" s="62"/>
      <c r="J182" s="63"/>
    </row>
    <row r="183" spans="1:10" s="24" customFormat="1" ht="30" customHeight="1" thickBot="1" x14ac:dyDescent="0.3">
      <c r="A183" s="21">
        <v>36</v>
      </c>
      <c r="B183" s="22" t="s">
        <v>179</v>
      </c>
      <c r="C183" s="22" t="s">
        <v>180</v>
      </c>
      <c r="D183" s="22">
        <v>73</v>
      </c>
      <c r="E183" s="22">
        <f t="shared" ref="E183:E195" si="0">112*H183</f>
        <v>89.600000000000009</v>
      </c>
      <c r="F183" s="26">
        <v>42515</v>
      </c>
      <c r="G183" s="22">
        <f>255950*0.8</f>
        <v>204760</v>
      </c>
      <c r="H183" s="27">
        <v>0.8</v>
      </c>
      <c r="I183" s="27">
        <v>0.2</v>
      </c>
      <c r="J183" s="23" t="s">
        <v>60</v>
      </c>
    </row>
    <row r="184" spans="1:10" s="24" customFormat="1" ht="30" customHeight="1" x14ac:dyDescent="0.25">
      <c r="A184" s="25">
        <v>37</v>
      </c>
      <c r="B184" s="22" t="s">
        <v>179</v>
      </c>
      <c r="C184" s="22" t="s">
        <v>180</v>
      </c>
      <c r="D184" s="22">
        <v>63</v>
      </c>
      <c r="E184" s="22">
        <f t="shared" si="0"/>
        <v>89.600000000000009</v>
      </c>
      <c r="F184" s="26">
        <v>42515</v>
      </c>
      <c r="G184" s="22">
        <f>255950*0.8</f>
        <v>204760</v>
      </c>
      <c r="H184" s="27">
        <v>0.8</v>
      </c>
      <c r="I184" s="27">
        <v>0.2</v>
      </c>
      <c r="J184" s="23" t="s">
        <v>60</v>
      </c>
    </row>
    <row r="185" spans="1:10" s="24" customFormat="1" ht="30" customHeight="1" thickBot="1" x14ac:dyDescent="0.3">
      <c r="A185" s="21">
        <v>38</v>
      </c>
      <c r="B185" s="22" t="s">
        <v>186</v>
      </c>
      <c r="C185" s="22" t="s">
        <v>180</v>
      </c>
      <c r="D185" s="22">
        <v>34</v>
      </c>
      <c r="E185" s="22">
        <f t="shared" si="0"/>
        <v>89.600000000000009</v>
      </c>
      <c r="F185" s="26">
        <v>42688</v>
      </c>
      <c r="G185" s="22">
        <f>312950*0.8</f>
        <v>250360</v>
      </c>
      <c r="H185" s="27">
        <v>0.8</v>
      </c>
      <c r="I185" s="27">
        <v>0.2</v>
      </c>
      <c r="J185" s="23" t="s">
        <v>60</v>
      </c>
    </row>
    <row r="186" spans="1:10" s="24" customFormat="1" ht="30" customHeight="1" x14ac:dyDescent="0.25">
      <c r="A186" s="25">
        <v>39</v>
      </c>
      <c r="B186" s="22" t="s">
        <v>187</v>
      </c>
      <c r="C186" s="22" t="s">
        <v>188</v>
      </c>
      <c r="D186" s="22">
        <v>71</v>
      </c>
      <c r="E186" s="22">
        <f t="shared" si="0"/>
        <v>89.600000000000009</v>
      </c>
      <c r="F186" s="26">
        <v>42677</v>
      </c>
      <c r="G186" s="22">
        <f>319280*0.8</f>
        <v>255424</v>
      </c>
      <c r="H186" s="27">
        <v>0.8</v>
      </c>
      <c r="I186" s="27">
        <v>0.2</v>
      </c>
      <c r="J186" s="23" t="s">
        <v>60</v>
      </c>
    </row>
    <row r="187" spans="1:10" s="24" customFormat="1" ht="30" customHeight="1" x14ac:dyDescent="0.25">
      <c r="A187" s="21">
        <v>40</v>
      </c>
      <c r="B187" s="22" t="s">
        <v>252</v>
      </c>
      <c r="C187" s="22" t="s">
        <v>180</v>
      </c>
      <c r="D187" s="22">
        <v>25</v>
      </c>
      <c r="E187" s="22">
        <f t="shared" si="0"/>
        <v>89.600000000000009</v>
      </c>
      <c r="F187" s="26">
        <v>42726</v>
      </c>
      <c r="G187" s="22">
        <f>201610*0.8</f>
        <v>161288</v>
      </c>
      <c r="H187" s="27">
        <v>0.8</v>
      </c>
      <c r="I187" s="27">
        <v>0.2</v>
      </c>
      <c r="J187" s="23" t="s">
        <v>253</v>
      </c>
    </row>
    <row r="188" spans="1:10" s="24" customFormat="1" ht="30" customHeight="1" thickBot="1" x14ac:dyDescent="0.3">
      <c r="A188" s="21">
        <v>41</v>
      </c>
      <c r="B188" s="35" t="s">
        <v>267</v>
      </c>
      <c r="C188" s="22" t="s">
        <v>185</v>
      </c>
      <c r="D188" s="22">
        <v>115</v>
      </c>
      <c r="E188" s="22">
        <f t="shared" si="0"/>
        <v>89.600000000000009</v>
      </c>
      <c r="F188" s="26">
        <v>42375</v>
      </c>
      <c r="G188" s="22">
        <f>315000*0.8</f>
        <v>252000</v>
      </c>
      <c r="H188" s="27">
        <v>0.8</v>
      </c>
      <c r="I188" s="27">
        <v>0.2</v>
      </c>
      <c r="J188" s="23" t="s">
        <v>265</v>
      </c>
    </row>
    <row r="189" spans="1:10" s="24" customFormat="1" ht="30" customHeight="1" x14ac:dyDescent="0.25">
      <c r="A189" s="25">
        <v>42</v>
      </c>
      <c r="B189" s="22" t="s">
        <v>184</v>
      </c>
      <c r="C189" s="22" t="s">
        <v>185</v>
      </c>
      <c r="D189" s="22">
        <v>116</v>
      </c>
      <c r="E189" s="22">
        <f t="shared" si="0"/>
        <v>89.600000000000009</v>
      </c>
      <c r="F189" s="26">
        <v>42597</v>
      </c>
      <c r="G189" s="22">
        <f>174000*0.8</f>
        <v>139200</v>
      </c>
      <c r="H189" s="27">
        <v>0.8</v>
      </c>
      <c r="I189" s="27">
        <v>0.2</v>
      </c>
      <c r="J189" s="23" t="s">
        <v>60</v>
      </c>
    </row>
    <row r="190" spans="1:10" s="24" customFormat="1" ht="30" customHeight="1" thickBot="1" x14ac:dyDescent="0.3">
      <c r="A190" s="21">
        <v>43</v>
      </c>
      <c r="B190" s="22" t="s">
        <v>270</v>
      </c>
      <c r="C190" s="22" t="s">
        <v>182</v>
      </c>
      <c r="D190" s="22">
        <v>114</v>
      </c>
      <c r="E190" s="22">
        <f t="shared" si="0"/>
        <v>89.600000000000009</v>
      </c>
      <c r="F190" s="26">
        <v>42596</v>
      </c>
      <c r="G190" s="22">
        <f>240000*0.8</f>
        <v>192000</v>
      </c>
      <c r="H190" s="27">
        <v>0.8</v>
      </c>
      <c r="I190" s="27">
        <v>0.2</v>
      </c>
      <c r="J190" s="23" t="s">
        <v>265</v>
      </c>
    </row>
    <row r="191" spans="1:10" s="24" customFormat="1" ht="30" customHeight="1" x14ac:dyDescent="0.25">
      <c r="A191" s="25">
        <v>44</v>
      </c>
      <c r="B191" s="22" t="s">
        <v>181</v>
      </c>
      <c r="C191" s="22" t="s">
        <v>182</v>
      </c>
      <c r="D191" s="22">
        <v>75</v>
      </c>
      <c r="E191" s="22">
        <f t="shared" si="0"/>
        <v>89.600000000000009</v>
      </c>
      <c r="F191" s="26">
        <v>42565</v>
      </c>
      <c r="G191" s="22">
        <f>274000*0.8</f>
        <v>219200</v>
      </c>
      <c r="H191" s="27">
        <v>0.8</v>
      </c>
      <c r="I191" s="27">
        <v>0.2</v>
      </c>
      <c r="J191" s="23" t="s">
        <v>60</v>
      </c>
    </row>
    <row r="192" spans="1:10" s="24" customFormat="1" ht="30" customHeight="1" x14ac:dyDescent="0.25">
      <c r="A192" s="21">
        <v>45</v>
      </c>
      <c r="B192" s="22" t="s">
        <v>317</v>
      </c>
      <c r="C192" s="22" t="s">
        <v>183</v>
      </c>
      <c r="D192" s="22">
        <v>12</v>
      </c>
      <c r="E192" s="22">
        <f t="shared" si="0"/>
        <v>89.600000000000009</v>
      </c>
      <c r="F192" s="26">
        <v>42576</v>
      </c>
      <c r="G192" s="22">
        <f>285000*0.8</f>
        <v>228000</v>
      </c>
      <c r="H192" s="27">
        <v>0.8</v>
      </c>
      <c r="I192" s="27">
        <v>0.2</v>
      </c>
      <c r="J192" s="23" t="s">
        <v>60</v>
      </c>
    </row>
    <row r="193" spans="1:10" s="24" customFormat="1" ht="30" customHeight="1" thickBot="1" x14ac:dyDescent="0.3">
      <c r="A193" s="21">
        <v>46</v>
      </c>
      <c r="B193" s="22" t="s">
        <v>271</v>
      </c>
      <c r="C193" s="22" t="s">
        <v>183</v>
      </c>
      <c r="D193" s="22">
        <v>101</v>
      </c>
      <c r="E193" s="22">
        <f t="shared" si="0"/>
        <v>89.600000000000009</v>
      </c>
      <c r="F193" s="26">
        <v>42596</v>
      </c>
      <c r="G193" s="22">
        <f>184000*0.8</f>
        <v>147200</v>
      </c>
      <c r="H193" s="27">
        <v>0.8</v>
      </c>
      <c r="I193" s="27">
        <v>0.2</v>
      </c>
      <c r="J193" s="23" t="s">
        <v>265</v>
      </c>
    </row>
    <row r="194" spans="1:10" s="24" customFormat="1" ht="30" customHeight="1" x14ac:dyDescent="0.25">
      <c r="A194" s="25">
        <v>47</v>
      </c>
      <c r="B194" s="22" t="s">
        <v>268</v>
      </c>
      <c r="C194" s="22" t="s">
        <v>183</v>
      </c>
      <c r="D194" s="22">
        <v>91</v>
      </c>
      <c r="E194" s="22">
        <f t="shared" si="0"/>
        <v>89.600000000000009</v>
      </c>
      <c r="F194" s="26">
        <v>42596</v>
      </c>
      <c r="G194" s="22">
        <f>184000*0.8</f>
        <v>147200</v>
      </c>
      <c r="H194" s="27">
        <v>0.8</v>
      </c>
      <c r="I194" s="27">
        <v>0.2</v>
      </c>
      <c r="J194" s="23" t="s">
        <v>265</v>
      </c>
    </row>
    <row r="195" spans="1:10" s="24" customFormat="1" ht="30" customHeight="1" x14ac:dyDescent="0.25">
      <c r="A195" s="21">
        <v>48</v>
      </c>
      <c r="B195" s="22" t="s">
        <v>269</v>
      </c>
      <c r="C195" s="22" t="s">
        <v>183</v>
      </c>
      <c r="D195" s="22">
        <v>111</v>
      </c>
      <c r="E195" s="22">
        <f t="shared" si="0"/>
        <v>89.600000000000009</v>
      </c>
      <c r="F195" s="26">
        <v>42596</v>
      </c>
      <c r="G195" s="22">
        <f>178500*0.8</f>
        <v>142800</v>
      </c>
      <c r="H195" s="27">
        <v>0.8</v>
      </c>
      <c r="I195" s="27">
        <v>0.2</v>
      </c>
      <c r="J195" s="23" t="s">
        <v>265</v>
      </c>
    </row>
    <row r="196" spans="1:10" ht="30" customHeight="1" x14ac:dyDescent="0.25">
      <c r="A196" s="18"/>
      <c r="B196" s="37" t="s">
        <v>299</v>
      </c>
      <c r="C196" s="38"/>
      <c r="D196" s="19"/>
      <c r="E196" s="19">
        <f>SUM(E183:E195)</f>
        <v>1164.8</v>
      </c>
      <c r="F196" s="9"/>
      <c r="G196" s="19">
        <f>SUM(G183:G195)</f>
        <v>2544192</v>
      </c>
      <c r="H196" s="10"/>
      <c r="I196" s="10"/>
      <c r="J196" s="12"/>
    </row>
    <row r="197" spans="1:10" ht="30" customHeight="1" x14ac:dyDescent="0.25">
      <c r="A197" s="58" t="s">
        <v>302</v>
      </c>
      <c r="B197" s="59"/>
      <c r="C197" s="59"/>
      <c r="D197" s="59"/>
      <c r="E197" s="59"/>
      <c r="F197" s="59"/>
      <c r="G197" s="59"/>
      <c r="H197" s="59"/>
      <c r="I197" s="59"/>
      <c r="J197" s="60"/>
    </row>
    <row r="198" spans="1:10" s="24" customFormat="1" ht="30" customHeight="1" thickBot="1" x14ac:dyDescent="0.3">
      <c r="A198" s="21">
        <v>1</v>
      </c>
      <c r="B198" s="28" t="s">
        <v>52</v>
      </c>
      <c r="C198" s="22" t="s">
        <v>58</v>
      </c>
      <c r="D198" s="22">
        <f>85*H198</f>
        <v>78.625</v>
      </c>
      <c r="E198" s="22">
        <f>163*H198</f>
        <v>150.77500000000001</v>
      </c>
      <c r="F198" s="26">
        <v>42575</v>
      </c>
      <c r="G198" s="22">
        <f>545000*0.925</f>
        <v>504125</v>
      </c>
      <c r="H198" s="30">
        <v>0.92500000000000004</v>
      </c>
      <c r="I198" s="30">
        <v>7.4999999999999997E-2</v>
      </c>
      <c r="J198" s="23" t="s">
        <v>60</v>
      </c>
    </row>
    <row r="199" spans="1:10" s="24" customFormat="1" ht="30" customHeight="1" x14ac:dyDescent="0.25">
      <c r="A199" s="25">
        <v>2</v>
      </c>
      <c r="B199" s="28" t="s">
        <v>264</v>
      </c>
      <c r="C199" s="22" t="s">
        <v>56</v>
      </c>
      <c r="D199" s="22">
        <v>76</v>
      </c>
      <c r="E199" s="22">
        <f>113*H199</f>
        <v>104.52500000000001</v>
      </c>
      <c r="F199" s="26">
        <v>42472</v>
      </c>
      <c r="G199" s="22">
        <f>343000*0.925</f>
        <v>317275</v>
      </c>
      <c r="H199" s="30">
        <v>0.92500000000000004</v>
      </c>
      <c r="I199" s="30">
        <v>7.4999999999999997E-2</v>
      </c>
      <c r="J199" s="23" t="s">
        <v>265</v>
      </c>
    </row>
    <row r="200" spans="1:10" s="24" customFormat="1" ht="30" customHeight="1" x14ac:dyDescent="0.25">
      <c r="A200" s="21">
        <v>3</v>
      </c>
      <c r="B200" s="28" t="s">
        <v>263</v>
      </c>
      <c r="C200" s="22" t="s">
        <v>56</v>
      </c>
      <c r="D200" s="22">
        <v>67</v>
      </c>
      <c r="E200" s="22">
        <f>163*H200</f>
        <v>150.77500000000001</v>
      </c>
      <c r="F200" s="26">
        <v>42596</v>
      </c>
      <c r="G200" s="22">
        <f>318000*0.925</f>
        <v>294150</v>
      </c>
      <c r="H200" s="30">
        <v>0.92500000000000004</v>
      </c>
      <c r="I200" s="30">
        <v>7.4999999999999997E-2</v>
      </c>
      <c r="J200" s="23" t="s">
        <v>265</v>
      </c>
    </row>
    <row r="201" spans="1:10" s="24" customFormat="1" ht="30" customHeight="1" thickBot="1" x14ac:dyDescent="0.3">
      <c r="A201" s="21">
        <v>4</v>
      </c>
      <c r="B201" s="28" t="s">
        <v>51</v>
      </c>
      <c r="C201" s="22" t="s">
        <v>56</v>
      </c>
      <c r="D201" s="22">
        <v>75</v>
      </c>
      <c r="E201" s="22">
        <f>113*H201</f>
        <v>104.52500000000001</v>
      </c>
      <c r="F201" s="26">
        <v>42569</v>
      </c>
      <c r="G201" s="22">
        <f>441600*0.925</f>
        <v>408480</v>
      </c>
      <c r="H201" s="30">
        <v>0.92500000000000004</v>
      </c>
      <c r="I201" s="30">
        <v>7.4999999999999997E-2</v>
      </c>
      <c r="J201" s="23" t="s">
        <v>303</v>
      </c>
    </row>
    <row r="202" spans="1:10" s="24" customFormat="1" ht="30" customHeight="1" x14ac:dyDescent="0.25">
      <c r="A202" s="25">
        <v>5</v>
      </c>
      <c r="B202" s="28" t="s">
        <v>24</v>
      </c>
      <c r="C202" s="22" t="s">
        <v>56</v>
      </c>
      <c r="D202" s="22">
        <v>53</v>
      </c>
      <c r="E202" s="22">
        <f>163*H202</f>
        <v>150.77500000000001</v>
      </c>
      <c r="F202" s="26">
        <v>42501</v>
      </c>
      <c r="G202" s="22">
        <f>380000*0.925</f>
        <v>351500</v>
      </c>
      <c r="H202" s="30">
        <v>0.92500000000000004</v>
      </c>
      <c r="I202" s="30">
        <v>7.4999999999999997E-2</v>
      </c>
      <c r="J202" s="23" t="s">
        <v>60</v>
      </c>
    </row>
    <row r="203" spans="1:10" s="24" customFormat="1" ht="30" customHeight="1" x14ac:dyDescent="0.25">
      <c r="A203" s="21">
        <v>6</v>
      </c>
      <c r="B203" s="28" t="s">
        <v>262</v>
      </c>
      <c r="C203" s="22" t="s">
        <v>56</v>
      </c>
      <c r="D203" s="22">
        <v>66</v>
      </c>
      <c r="E203" s="22">
        <f>113*H203</f>
        <v>104.52500000000001</v>
      </c>
      <c r="F203" s="26">
        <v>42596</v>
      </c>
      <c r="G203" s="22">
        <f>321000*0.925</f>
        <v>296925</v>
      </c>
      <c r="H203" s="30">
        <v>0.92500000000000004</v>
      </c>
      <c r="I203" s="30">
        <v>7.4999999999999997E-2</v>
      </c>
      <c r="J203" s="23" t="s">
        <v>265</v>
      </c>
    </row>
    <row r="204" spans="1:10" s="24" customFormat="1" ht="30" customHeight="1" thickBot="1" x14ac:dyDescent="0.3">
      <c r="A204" s="21">
        <v>7</v>
      </c>
      <c r="B204" s="28" t="s">
        <v>54</v>
      </c>
      <c r="C204" s="22" t="s">
        <v>59</v>
      </c>
      <c r="D204" s="22">
        <v>45</v>
      </c>
      <c r="E204" s="22">
        <f>113*H204</f>
        <v>104.52500000000001</v>
      </c>
      <c r="F204" s="26">
        <v>42640</v>
      </c>
      <c r="G204" s="22">
        <f>421990*0.925</f>
        <v>390340.75</v>
      </c>
      <c r="H204" s="30">
        <v>0.92500000000000004</v>
      </c>
      <c r="I204" s="30">
        <v>7.4999999999999997E-2</v>
      </c>
      <c r="J204" s="23" t="s">
        <v>60</v>
      </c>
    </row>
    <row r="205" spans="1:10" s="24" customFormat="1" ht="30" customHeight="1" x14ac:dyDescent="0.25">
      <c r="A205" s="25">
        <v>8</v>
      </c>
      <c r="B205" s="28" t="s">
        <v>53</v>
      </c>
      <c r="C205" s="22" t="s">
        <v>57</v>
      </c>
      <c r="D205" s="22">
        <v>96</v>
      </c>
      <c r="E205" s="22">
        <f>163*H205</f>
        <v>150.77500000000001</v>
      </c>
      <c r="F205" s="26">
        <v>42640</v>
      </c>
      <c r="G205" s="22">
        <f>444880*0.925</f>
        <v>411514</v>
      </c>
      <c r="H205" s="30">
        <v>0.92500000000000004</v>
      </c>
      <c r="I205" s="30">
        <v>7.4999999999999997E-2</v>
      </c>
      <c r="J205" s="23" t="s">
        <v>60</v>
      </c>
    </row>
    <row r="206" spans="1:10" s="24" customFormat="1" ht="30" customHeight="1" x14ac:dyDescent="0.25">
      <c r="A206" s="21">
        <v>9</v>
      </c>
      <c r="B206" s="28" t="s">
        <v>261</v>
      </c>
      <c r="C206" s="22" t="s">
        <v>57</v>
      </c>
      <c r="D206" s="22">
        <v>112</v>
      </c>
      <c r="E206" s="22">
        <f>113*H206</f>
        <v>104.52500000000001</v>
      </c>
      <c r="F206" s="26">
        <v>42483</v>
      </c>
      <c r="G206" s="22">
        <f>350000*0.925</f>
        <v>323750</v>
      </c>
      <c r="H206" s="30">
        <v>0.92500000000000004</v>
      </c>
      <c r="I206" s="30">
        <v>7.4999999999999997E-2</v>
      </c>
      <c r="J206" s="23" t="s">
        <v>265</v>
      </c>
    </row>
    <row r="207" spans="1:10" s="24" customFormat="1" ht="30" customHeight="1" x14ac:dyDescent="0.25">
      <c r="A207" s="21">
        <v>10</v>
      </c>
      <c r="B207" s="28" t="s">
        <v>55</v>
      </c>
      <c r="C207" s="22" t="s">
        <v>57</v>
      </c>
      <c r="D207" s="22">
        <v>41</v>
      </c>
      <c r="E207" s="22">
        <f>163*H207</f>
        <v>150.77500000000001</v>
      </c>
      <c r="F207" s="26">
        <v>42652</v>
      </c>
      <c r="G207" s="22">
        <f>370000*0.925</f>
        <v>342250</v>
      </c>
      <c r="H207" s="30">
        <v>0.92500000000000004</v>
      </c>
      <c r="I207" s="30">
        <v>7.4999999999999997E-2</v>
      </c>
      <c r="J207" s="23" t="s">
        <v>60</v>
      </c>
    </row>
    <row r="208" spans="1:10" ht="30" customHeight="1" x14ac:dyDescent="0.25">
      <c r="A208" s="18"/>
      <c r="B208" s="37" t="s">
        <v>299</v>
      </c>
      <c r="C208" s="38"/>
      <c r="D208" s="19"/>
      <c r="E208" s="19">
        <f>SUM(E198:E207)</f>
        <v>1276.5</v>
      </c>
      <c r="F208" s="9"/>
      <c r="G208" s="19">
        <f>SUM(G198:G207)</f>
        <v>3640309.75</v>
      </c>
      <c r="H208" s="13"/>
      <c r="I208" s="13"/>
      <c r="J208" s="12"/>
    </row>
    <row r="210" spans="1:10" ht="30" customHeight="1" thickBot="1" x14ac:dyDescent="0.3">
      <c r="A210" s="65" t="s">
        <v>326</v>
      </c>
      <c r="B210" s="66"/>
      <c r="C210" s="66"/>
      <c r="D210" s="66"/>
      <c r="E210" s="66"/>
      <c r="F210" s="66"/>
      <c r="G210" s="66"/>
      <c r="H210" s="66"/>
      <c r="I210" s="66"/>
      <c r="J210" s="67"/>
    </row>
    <row r="211" spans="1:10" s="24" customFormat="1" ht="30" customHeight="1" x14ac:dyDescent="0.25">
      <c r="A211" s="25">
        <v>204</v>
      </c>
      <c r="B211" s="22" t="s">
        <v>278</v>
      </c>
      <c r="C211" s="22" t="s">
        <v>277</v>
      </c>
      <c r="D211" s="22" t="s">
        <v>281</v>
      </c>
      <c r="E211" s="22">
        <f>63*H211</f>
        <v>58.275000000000006</v>
      </c>
      <c r="F211" s="26">
        <v>42432</v>
      </c>
      <c r="G211" s="22">
        <f>660000*H211</f>
        <v>610500</v>
      </c>
      <c r="H211" s="30">
        <v>0.92500000000000004</v>
      </c>
      <c r="I211" s="30">
        <v>7.4999999999999997E-2</v>
      </c>
      <c r="J211" s="23" t="s">
        <v>284</v>
      </c>
    </row>
    <row r="212" spans="1:10" s="24" customFormat="1" ht="30" customHeight="1" x14ac:dyDescent="0.25">
      <c r="A212" s="21">
        <v>205</v>
      </c>
      <c r="B212" s="22" t="s">
        <v>280</v>
      </c>
      <c r="C212" s="22" t="s">
        <v>277</v>
      </c>
      <c r="D212" s="22" t="s">
        <v>283</v>
      </c>
      <c r="E212" s="22">
        <f>63*H212</f>
        <v>58.275000000000006</v>
      </c>
      <c r="F212" s="26">
        <v>42590</v>
      </c>
      <c r="G212" s="22">
        <f>460000*H212</f>
        <v>425500</v>
      </c>
      <c r="H212" s="30">
        <v>0.92500000000000004</v>
      </c>
      <c r="I212" s="30">
        <v>7.4999999999999997E-2</v>
      </c>
      <c r="J212" s="23" t="s">
        <v>284</v>
      </c>
    </row>
    <row r="213" spans="1:10" s="24" customFormat="1" ht="30" customHeight="1" x14ac:dyDescent="0.25">
      <c r="A213" s="21">
        <v>206</v>
      </c>
      <c r="B213" s="22" t="s">
        <v>279</v>
      </c>
      <c r="C213" s="22" t="s">
        <v>277</v>
      </c>
      <c r="D213" s="22" t="s">
        <v>282</v>
      </c>
      <c r="E213" s="22">
        <f>63*H213</f>
        <v>58.275000000000006</v>
      </c>
      <c r="F213" s="26">
        <v>42438</v>
      </c>
      <c r="G213" s="22">
        <f>400000*H213</f>
        <v>370000</v>
      </c>
      <c r="H213" s="30">
        <v>0.92500000000000004</v>
      </c>
      <c r="I213" s="30">
        <v>7.4999999999999997E-2</v>
      </c>
      <c r="J213" s="23" t="s">
        <v>284</v>
      </c>
    </row>
    <row r="214" spans="1:10" ht="30" customHeight="1" x14ac:dyDescent="0.25">
      <c r="A214" s="18"/>
      <c r="B214" s="37" t="s">
        <v>299</v>
      </c>
      <c r="C214" s="38"/>
      <c r="D214" s="19"/>
      <c r="E214" s="19">
        <f>SUM(E211:E213)</f>
        <v>174.82500000000002</v>
      </c>
      <c r="F214" s="9"/>
      <c r="G214" s="19">
        <f>SUM(G211:G213)</f>
        <v>1406000</v>
      </c>
      <c r="H214" s="13"/>
      <c r="I214" s="13"/>
      <c r="J214" s="12"/>
    </row>
    <row r="215" spans="1:10" ht="26.25" x14ac:dyDescent="0.25">
      <c r="B215" s="37" t="s">
        <v>327</v>
      </c>
      <c r="C215" s="38"/>
      <c r="D215" s="19"/>
      <c r="E215" s="33">
        <f>E4+E15+E17+E21+E27+E32+E35+E38+E51+E55+E58+E73+E82+E96+E100+E103+E114+E168+E170+E177+E181+E196+E208+E214</f>
        <v>19388.125</v>
      </c>
      <c r="F215" s="9"/>
      <c r="G215" s="33">
        <f>G4+G15+G17+G21+G27+G32+G35+G38+G51+G55+G58+G73+G82+G96+G100+G103+G114+G168+G170+G177+G181+G196+G208+G214</f>
        <v>58427406.75</v>
      </c>
    </row>
  </sheetData>
  <autoFilter ref="A2:K208">
    <sortState ref="A3:K208">
      <sortCondition ref="C2:C283"/>
    </sortState>
  </autoFilter>
  <mergeCells count="45">
    <mergeCell ref="B215:C215"/>
    <mergeCell ref="B196:C196"/>
    <mergeCell ref="A182:J182"/>
    <mergeCell ref="B208:C208"/>
    <mergeCell ref="A197:J197"/>
    <mergeCell ref="B214:C214"/>
    <mergeCell ref="A210:J210"/>
    <mergeCell ref="A171:J171"/>
    <mergeCell ref="A178:J178"/>
    <mergeCell ref="A97:J97"/>
    <mergeCell ref="B177:C177"/>
    <mergeCell ref="B181:C181"/>
    <mergeCell ref="B168:C168"/>
    <mergeCell ref="B170:C170"/>
    <mergeCell ref="A52:J52"/>
    <mergeCell ref="A115:J115"/>
    <mergeCell ref="A18:J18"/>
    <mergeCell ref="A22:J22"/>
    <mergeCell ref="A28:J28"/>
    <mergeCell ref="A33:J33"/>
    <mergeCell ref="A39:J39"/>
    <mergeCell ref="A56:J56"/>
    <mergeCell ref="A101:J101"/>
    <mergeCell ref="A104:J104"/>
    <mergeCell ref="B100:C100"/>
    <mergeCell ref="B103:C103"/>
    <mergeCell ref="B114:C114"/>
    <mergeCell ref="A1:J1"/>
    <mergeCell ref="B4:C4"/>
    <mergeCell ref="B15:C15"/>
    <mergeCell ref="B17:C17"/>
    <mergeCell ref="B21:C21"/>
    <mergeCell ref="A5:J5"/>
    <mergeCell ref="B27:C27"/>
    <mergeCell ref="B32:C32"/>
    <mergeCell ref="B35:C35"/>
    <mergeCell ref="B38:C38"/>
    <mergeCell ref="B51:C51"/>
    <mergeCell ref="B55:C55"/>
    <mergeCell ref="B58:C58"/>
    <mergeCell ref="B73:C73"/>
    <mergeCell ref="B82:C82"/>
    <mergeCell ref="B96:C96"/>
    <mergeCell ref="B83:I83"/>
    <mergeCell ref="B74:J74"/>
  </mergeCells>
  <conditionalFormatting sqref="F23:F24">
    <cfRule type="timePeriod" dxfId="1" priority="2" timePeriod="lastMonth">
      <formula>AND(MONTH(F23)=MONTH(EDATE(TODAY(),0-1)),YEAR(F23)=YEAR(EDATE(TODAY(),0-1)))</formula>
    </cfRule>
  </conditionalFormatting>
  <conditionalFormatting sqref="F186:F196">
    <cfRule type="timePeriod" dxfId="0" priority="1" timePeriod="lastMonth">
      <formula>AND(MONTH(F186)=MONTH(EDATE(TODAY(),0-1)),YEAR(F186)=YEAR(EDATE(TODAY(),0-1)))</formula>
    </cfRule>
  </conditionalFormatting>
  <printOptions horizontalCentered="1" verticalCentered="1"/>
  <pageMargins left="0" right="0" top="0" bottom="0" header="0" footer="0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rightToLeft="1" topLeftCell="A7" zoomScaleNormal="100" workbookViewId="0">
      <selection activeCell="C13" sqref="C13"/>
    </sheetView>
  </sheetViews>
  <sheetFormatPr defaultRowHeight="15" x14ac:dyDescent="0.25"/>
  <cols>
    <col min="1" max="1" width="6.85546875" style="2" customWidth="1"/>
    <col min="2" max="2" width="44.5703125" customWidth="1"/>
    <col min="3" max="3" width="26.28515625" customWidth="1"/>
    <col min="4" max="4" width="19" customWidth="1"/>
    <col min="5" max="5" width="17.28515625" customWidth="1"/>
    <col min="6" max="6" width="22.42578125" customWidth="1"/>
    <col min="7" max="7" width="25.42578125" customWidth="1"/>
    <col min="8" max="8" width="23.5703125" customWidth="1"/>
    <col min="9" max="9" width="28" customWidth="1"/>
    <col min="10" max="10" width="31.140625" customWidth="1"/>
  </cols>
  <sheetData>
    <row r="1" spans="1:11" ht="39" customHeight="1" thickBot="1" x14ac:dyDescent="0.3">
      <c r="A1" s="39" t="s">
        <v>300</v>
      </c>
      <c r="B1" s="40"/>
      <c r="C1" s="40"/>
      <c r="D1" s="40"/>
      <c r="E1" s="40"/>
      <c r="F1" s="40"/>
      <c r="G1" s="40"/>
      <c r="H1" s="40"/>
      <c r="I1" s="40"/>
      <c r="J1" s="41"/>
    </row>
    <row r="2" spans="1:11" ht="47.25" customHeight="1" thickBot="1" x14ac:dyDescent="0.3">
      <c r="A2" s="3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4" t="s">
        <v>8</v>
      </c>
      <c r="G2" s="4" t="s">
        <v>5</v>
      </c>
      <c r="H2" s="4" t="s">
        <v>33</v>
      </c>
      <c r="I2" s="4" t="s">
        <v>6</v>
      </c>
      <c r="J2" s="4" t="s">
        <v>7</v>
      </c>
    </row>
    <row r="3" spans="1:11" ht="47.25" customHeight="1" x14ac:dyDescent="0.25">
      <c r="A3" s="73" t="s">
        <v>316</v>
      </c>
      <c r="B3" s="74"/>
      <c r="C3" s="74"/>
      <c r="D3" s="74"/>
      <c r="E3" s="74"/>
      <c r="F3" s="74"/>
      <c r="G3" s="74"/>
      <c r="H3" s="74"/>
      <c r="I3" s="74"/>
      <c r="J3" s="75"/>
    </row>
    <row r="4" spans="1:11" s="24" customFormat="1" ht="30" customHeight="1" x14ac:dyDescent="0.25">
      <c r="A4" s="21">
        <v>2</v>
      </c>
      <c r="B4" s="22" t="s">
        <v>172</v>
      </c>
      <c r="C4" s="22" t="s">
        <v>167</v>
      </c>
      <c r="D4" s="22" t="s">
        <v>173</v>
      </c>
      <c r="E4" s="22">
        <f t="shared" ref="E4:E10" si="0">90*H4</f>
        <v>42.3</v>
      </c>
      <c r="F4" s="26">
        <v>42632</v>
      </c>
      <c r="G4" s="22">
        <f>307000*0.47</f>
        <v>144290</v>
      </c>
      <c r="H4" s="27">
        <v>0.47</v>
      </c>
      <c r="I4" s="27">
        <v>0.53</v>
      </c>
      <c r="J4" s="23" t="s">
        <v>60</v>
      </c>
    </row>
    <row r="5" spans="1:11" s="24" customFormat="1" ht="30" customHeight="1" thickBot="1" x14ac:dyDescent="0.3">
      <c r="A5" s="21">
        <v>3</v>
      </c>
      <c r="B5" s="22" t="s">
        <v>176</v>
      </c>
      <c r="C5" s="22" t="s">
        <v>167</v>
      </c>
      <c r="D5" s="22">
        <v>52</v>
      </c>
      <c r="E5" s="22">
        <f t="shared" si="0"/>
        <v>42.3</v>
      </c>
      <c r="F5" s="26">
        <v>42663</v>
      </c>
      <c r="G5" s="22">
        <f>470000*0.47</f>
        <v>220900</v>
      </c>
      <c r="H5" s="27">
        <v>0.47</v>
      </c>
      <c r="I5" s="27">
        <v>0.53</v>
      </c>
      <c r="J5" s="23" t="s">
        <v>60</v>
      </c>
    </row>
    <row r="6" spans="1:11" s="24" customFormat="1" ht="30" customHeight="1" thickBot="1" x14ac:dyDescent="0.3">
      <c r="A6" s="25">
        <v>4</v>
      </c>
      <c r="B6" s="22" t="s">
        <v>168</v>
      </c>
      <c r="C6" s="22" t="s">
        <v>167</v>
      </c>
      <c r="D6" s="22" t="s">
        <v>169</v>
      </c>
      <c r="E6" s="22">
        <f t="shared" si="0"/>
        <v>42.3</v>
      </c>
      <c r="F6" s="26">
        <v>42546</v>
      </c>
      <c r="G6" s="22">
        <f>230000*0.47</f>
        <v>108100</v>
      </c>
      <c r="H6" s="27">
        <v>0.47</v>
      </c>
      <c r="I6" s="27">
        <v>0.53</v>
      </c>
      <c r="J6" s="23" t="s">
        <v>61</v>
      </c>
    </row>
    <row r="7" spans="1:11" s="24" customFormat="1" ht="30" customHeight="1" x14ac:dyDescent="0.25">
      <c r="A7" s="25" t="s">
        <v>292</v>
      </c>
      <c r="B7" s="22" t="s">
        <v>177</v>
      </c>
      <c r="C7" s="22" t="s">
        <v>167</v>
      </c>
      <c r="D7" s="22" t="s">
        <v>178</v>
      </c>
      <c r="E7" s="22">
        <f t="shared" si="0"/>
        <v>42.3</v>
      </c>
      <c r="F7" s="26">
        <v>42686</v>
      </c>
      <c r="G7" s="22">
        <f>228000*0.47</f>
        <v>107160</v>
      </c>
      <c r="H7" s="27">
        <v>0.47</v>
      </c>
      <c r="I7" s="27">
        <v>0.53</v>
      </c>
      <c r="J7" s="23" t="s">
        <v>60</v>
      </c>
    </row>
    <row r="8" spans="1:11" s="24" customFormat="1" ht="30" customHeight="1" x14ac:dyDescent="0.25">
      <c r="A8" s="21">
        <v>5</v>
      </c>
      <c r="B8" s="22" t="s">
        <v>266</v>
      </c>
      <c r="C8" s="22" t="s">
        <v>167</v>
      </c>
      <c r="D8" s="22">
        <v>51</v>
      </c>
      <c r="E8" s="22">
        <f t="shared" si="0"/>
        <v>42.3</v>
      </c>
      <c r="F8" s="26">
        <v>42449</v>
      </c>
      <c r="G8" s="22">
        <f>430000*0.47</f>
        <v>202100</v>
      </c>
      <c r="H8" s="27">
        <v>0.47</v>
      </c>
      <c r="I8" s="27">
        <v>0.53</v>
      </c>
      <c r="J8" s="23" t="s">
        <v>206</v>
      </c>
    </row>
    <row r="9" spans="1:11" s="24" customFormat="1" ht="39" customHeight="1" thickBot="1" x14ac:dyDescent="0.3">
      <c r="A9" s="21">
        <v>6</v>
      </c>
      <c r="B9" s="22" t="s">
        <v>174</v>
      </c>
      <c r="C9" s="22" t="s">
        <v>167</v>
      </c>
      <c r="D9" s="22" t="s">
        <v>175</v>
      </c>
      <c r="E9" s="22">
        <f t="shared" si="0"/>
        <v>47.7</v>
      </c>
      <c r="F9" s="26">
        <v>42676</v>
      </c>
      <c r="G9" s="22">
        <f>1010000*0.53</f>
        <v>535300</v>
      </c>
      <c r="H9" s="27">
        <v>0.53</v>
      </c>
      <c r="I9" s="27">
        <v>0.47</v>
      </c>
      <c r="J9" s="23" t="s">
        <v>206</v>
      </c>
      <c r="K9" s="24">
        <f>SUM(E4:E10)</f>
        <v>301.5</v>
      </c>
    </row>
    <row r="10" spans="1:11" s="24" customFormat="1" ht="30" customHeight="1" x14ac:dyDescent="0.25">
      <c r="A10" s="25">
        <v>7</v>
      </c>
      <c r="B10" s="22" t="s">
        <v>171</v>
      </c>
      <c r="C10" s="22" t="s">
        <v>167</v>
      </c>
      <c r="D10" s="22">
        <v>42</v>
      </c>
      <c r="E10" s="22">
        <f t="shared" si="0"/>
        <v>42.3</v>
      </c>
      <c r="F10" s="26">
        <v>42663</v>
      </c>
      <c r="G10" s="22">
        <f>447000*0.47</f>
        <v>210090</v>
      </c>
      <c r="H10" s="27">
        <v>0.47</v>
      </c>
      <c r="I10" s="27">
        <v>0.53</v>
      </c>
      <c r="J10" s="23" t="s">
        <v>60</v>
      </c>
    </row>
    <row r="11" spans="1:11" ht="30" customHeight="1" thickBot="1" x14ac:dyDescent="0.3">
      <c r="A11" s="18"/>
      <c r="B11" s="37" t="s">
        <v>299</v>
      </c>
      <c r="C11" s="38"/>
      <c r="D11" s="19"/>
      <c r="E11" s="19">
        <f>SUM(E4:E10)</f>
        <v>301.5</v>
      </c>
      <c r="F11" s="9"/>
      <c r="G11" s="19">
        <f>SUM(G4:G10)</f>
        <v>1527940</v>
      </c>
      <c r="H11" s="10"/>
      <c r="I11" s="10"/>
      <c r="J11" s="12"/>
    </row>
    <row r="12" spans="1:11" s="24" customFormat="1" ht="34.5" customHeight="1" x14ac:dyDescent="0.25">
      <c r="A12" s="25">
        <v>12</v>
      </c>
      <c r="B12" s="28" t="s">
        <v>38</v>
      </c>
      <c r="C12" s="22" t="s">
        <v>44</v>
      </c>
      <c r="D12" s="22">
        <v>93</v>
      </c>
      <c r="E12" s="22">
        <f>116*H12</f>
        <v>58</v>
      </c>
      <c r="F12" s="26">
        <v>42549</v>
      </c>
      <c r="G12" s="22">
        <f>301600*0.5</f>
        <v>150800</v>
      </c>
      <c r="H12" s="27">
        <v>0.5</v>
      </c>
      <c r="I12" s="27">
        <v>0.5</v>
      </c>
      <c r="J12" s="23" t="s">
        <v>35</v>
      </c>
    </row>
    <row r="13" spans="1:11" s="24" customFormat="1" ht="45" customHeight="1" thickBot="1" x14ac:dyDescent="0.3">
      <c r="A13" s="21">
        <v>13</v>
      </c>
      <c r="B13" s="28" t="s">
        <v>39</v>
      </c>
      <c r="C13" s="22" t="s">
        <v>44</v>
      </c>
      <c r="D13" s="22" t="s">
        <v>50</v>
      </c>
      <c r="E13" s="22">
        <f>116*H13</f>
        <v>58</v>
      </c>
      <c r="F13" s="26">
        <v>42549</v>
      </c>
      <c r="G13" s="22">
        <f>540000*0.5</f>
        <v>270000</v>
      </c>
      <c r="H13" s="27">
        <v>0.5</v>
      </c>
      <c r="I13" s="27">
        <v>0.5</v>
      </c>
      <c r="J13" s="23" t="s">
        <v>35</v>
      </c>
    </row>
    <row r="14" spans="1:11" s="24" customFormat="1" ht="30" customHeight="1" x14ac:dyDescent="0.25">
      <c r="A14" s="25">
        <v>14</v>
      </c>
      <c r="B14" s="28" t="s">
        <v>258</v>
      </c>
      <c r="C14" s="22" t="s">
        <v>44</v>
      </c>
      <c r="D14" s="22">
        <v>74</v>
      </c>
      <c r="E14" s="22">
        <f>116*H14</f>
        <v>58</v>
      </c>
      <c r="F14" s="26">
        <v>42630</v>
      </c>
      <c r="G14" s="22">
        <f>360000*0.5</f>
        <v>180000</v>
      </c>
      <c r="H14" s="27">
        <v>0.5</v>
      </c>
      <c r="I14" s="27">
        <v>0.5</v>
      </c>
      <c r="J14" s="23" t="s">
        <v>35</v>
      </c>
    </row>
    <row r="15" spans="1:11" s="24" customFormat="1" ht="30" customHeight="1" x14ac:dyDescent="0.25">
      <c r="A15" s="21">
        <v>15</v>
      </c>
      <c r="B15" s="28" t="s">
        <v>43</v>
      </c>
      <c r="C15" s="22" t="s">
        <v>44</v>
      </c>
      <c r="D15" s="22">
        <v>92</v>
      </c>
      <c r="E15" s="22">
        <f>116*H15</f>
        <v>58</v>
      </c>
      <c r="F15" s="26">
        <v>42413</v>
      </c>
      <c r="G15" s="22">
        <f>291200*0.5</f>
        <v>145600</v>
      </c>
      <c r="H15" s="27">
        <v>0.5</v>
      </c>
      <c r="I15" s="27">
        <v>0.5</v>
      </c>
      <c r="J15" s="23" t="s">
        <v>35</v>
      </c>
    </row>
    <row r="16" spans="1:11" s="24" customFormat="1" ht="30" customHeight="1" x14ac:dyDescent="0.25">
      <c r="A16" s="21">
        <v>16</v>
      </c>
      <c r="B16" s="28" t="s">
        <v>40</v>
      </c>
      <c r="C16" s="22" t="s">
        <v>44</v>
      </c>
      <c r="D16" s="22">
        <v>13</v>
      </c>
      <c r="E16" s="22">
        <f>116*H16</f>
        <v>58</v>
      </c>
      <c r="F16" s="26">
        <v>42586</v>
      </c>
      <c r="G16" s="22">
        <f>348000*H16</f>
        <v>174000</v>
      </c>
      <c r="H16" s="27">
        <v>0.5</v>
      </c>
      <c r="I16" s="27">
        <v>0.5</v>
      </c>
      <c r="J16" s="23" t="s">
        <v>35</v>
      </c>
    </row>
    <row r="17" spans="1:12" ht="30" customHeight="1" x14ac:dyDescent="0.25">
      <c r="A17" s="18"/>
      <c r="B17" s="37" t="s">
        <v>299</v>
      </c>
      <c r="C17" s="38"/>
      <c r="D17" s="19"/>
      <c r="E17" s="19">
        <f>SUM(E12:E16)</f>
        <v>290</v>
      </c>
      <c r="F17" s="9"/>
      <c r="G17" s="19">
        <f>SUM(G12:G16)</f>
        <v>920400</v>
      </c>
      <c r="H17" s="10"/>
      <c r="I17" s="10"/>
      <c r="J17" s="12"/>
    </row>
    <row r="18" spans="1:12" ht="30" customHeight="1" x14ac:dyDescent="0.25">
      <c r="A18" s="18"/>
      <c r="B18" s="46" t="s">
        <v>304</v>
      </c>
      <c r="C18" s="71"/>
      <c r="D18" s="71"/>
      <c r="E18" s="71"/>
      <c r="F18" s="71"/>
      <c r="G18" s="71"/>
      <c r="H18" s="71"/>
      <c r="I18" s="71"/>
      <c r="J18" s="72"/>
    </row>
    <row r="19" spans="1:12" s="24" customFormat="1" ht="30" customHeight="1" x14ac:dyDescent="0.25">
      <c r="A19" s="21">
        <v>20</v>
      </c>
      <c r="B19" s="22" t="s">
        <v>62</v>
      </c>
      <c r="C19" s="22" t="s">
        <v>63</v>
      </c>
      <c r="D19" s="22">
        <v>73</v>
      </c>
      <c r="E19" s="22">
        <f>154*H19</f>
        <v>66.22</v>
      </c>
      <c r="F19" s="26">
        <v>42605</v>
      </c>
      <c r="G19" s="22">
        <f>505360*0.43</f>
        <v>217304.8</v>
      </c>
      <c r="H19" s="27">
        <v>0.43</v>
      </c>
      <c r="I19" s="27">
        <v>0.56999999999999995</v>
      </c>
      <c r="J19" s="23" t="s">
        <v>60</v>
      </c>
    </row>
    <row r="20" spans="1:12" ht="30" customHeight="1" x14ac:dyDescent="0.25">
      <c r="A20" s="7"/>
      <c r="B20" s="37" t="s">
        <v>299</v>
      </c>
      <c r="C20" s="38"/>
      <c r="D20" s="19"/>
      <c r="E20" s="19">
        <f>SUM(E19)</f>
        <v>66.22</v>
      </c>
      <c r="F20" s="9"/>
      <c r="G20" s="19">
        <f>SUM(G19)</f>
        <v>217304.8</v>
      </c>
      <c r="H20" s="10"/>
      <c r="I20" s="10"/>
      <c r="J20" s="12"/>
    </row>
    <row r="22" spans="1:12" ht="30" customHeight="1" x14ac:dyDescent="0.25">
      <c r="A22" s="52" t="s">
        <v>309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1:12" s="24" customFormat="1" ht="30" customHeight="1" x14ac:dyDescent="0.25">
      <c r="A23" s="21">
        <v>2</v>
      </c>
      <c r="B23" s="22" t="s">
        <v>96</v>
      </c>
      <c r="C23" s="22" t="s">
        <v>97</v>
      </c>
      <c r="D23" s="22">
        <v>102</v>
      </c>
      <c r="E23" s="22">
        <f>126*H23</f>
        <v>50.400000000000006</v>
      </c>
      <c r="F23" s="26">
        <v>42445</v>
      </c>
      <c r="G23" s="22">
        <f>365000*0.4</f>
        <v>146000</v>
      </c>
      <c r="H23" s="27">
        <v>0.4</v>
      </c>
      <c r="I23" s="27">
        <v>0.6</v>
      </c>
      <c r="J23" s="23" t="s">
        <v>60</v>
      </c>
    </row>
    <row r="24" spans="1:12" ht="30" customHeight="1" x14ac:dyDescent="0.25">
      <c r="A24" s="18"/>
      <c r="B24" s="37" t="s">
        <v>299</v>
      </c>
      <c r="C24" s="38"/>
      <c r="D24" s="19"/>
      <c r="E24" s="19">
        <f>SUM(E23:E23)</f>
        <v>50.400000000000006</v>
      </c>
      <c r="F24" s="9"/>
      <c r="G24" s="19">
        <f>SUM(G23:G23)</f>
        <v>146000</v>
      </c>
      <c r="H24" s="10"/>
      <c r="I24" s="10"/>
      <c r="J24" s="12"/>
    </row>
    <row r="25" spans="1:12" ht="30" customHeight="1" thickBot="1" x14ac:dyDescent="0.3">
      <c r="A25" s="52" t="s">
        <v>308</v>
      </c>
      <c r="B25" s="53"/>
      <c r="C25" s="53"/>
      <c r="D25" s="53"/>
      <c r="E25" s="53"/>
      <c r="F25" s="53"/>
      <c r="G25" s="53"/>
      <c r="H25" s="53"/>
      <c r="I25" s="53"/>
      <c r="J25" s="54"/>
    </row>
    <row r="26" spans="1:12" s="24" customFormat="1" ht="30" customHeight="1" thickBot="1" x14ac:dyDescent="0.3">
      <c r="A26" s="25">
        <v>1</v>
      </c>
      <c r="B26" s="22" t="s">
        <v>88</v>
      </c>
      <c r="C26" s="22" t="s">
        <v>79</v>
      </c>
      <c r="D26" s="22">
        <v>53</v>
      </c>
      <c r="E26" s="22">
        <f>158*H26</f>
        <v>39.5</v>
      </c>
      <c r="F26" s="26">
        <v>42521</v>
      </c>
      <c r="G26" s="22">
        <f>568000*0.5</f>
        <v>284000</v>
      </c>
      <c r="H26" s="27">
        <v>0.25</v>
      </c>
      <c r="I26" s="27">
        <v>0.75</v>
      </c>
      <c r="J26" s="23" t="s">
        <v>60</v>
      </c>
    </row>
    <row r="27" spans="1:12" s="24" customFormat="1" ht="30" customHeight="1" thickBot="1" x14ac:dyDescent="0.3">
      <c r="A27" s="25">
        <v>16</v>
      </c>
      <c r="B27" s="22" t="s">
        <v>86</v>
      </c>
      <c r="C27" s="22" t="s">
        <v>307</v>
      </c>
      <c r="D27" s="22" t="s">
        <v>297</v>
      </c>
      <c r="E27" s="22">
        <f>165*H27</f>
        <v>82.5</v>
      </c>
      <c r="F27" s="26">
        <v>42729</v>
      </c>
      <c r="G27" s="22">
        <f>310000*0.5</f>
        <v>155000</v>
      </c>
      <c r="H27" s="27">
        <v>0.5</v>
      </c>
      <c r="I27" s="27">
        <v>0.5</v>
      </c>
      <c r="J27" s="23" t="s">
        <v>206</v>
      </c>
    </row>
    <row r="28" spans="1:12" s="24" customFormat="1" ht="30" customHeight="1" thickBot="1" x14ac:dyDescent="0.3">
      <c r="A28" s="25">
        <v>17</v>
      </c>
      <c r="B28" s="22" t="s">
        <v>94</v>
      </c>
      <c r="C28" s="22" t="s">
        <v>79</v>
      </c>
      <c r="D28" s="22">
        <v>54</v>
      </c>
      <c r="E28" s="22">
        <f>158*H28</f>
        <v>39.5</v>
      </c>
      <c r="F28" s="26">
        <v>42632</v>
      </c>
      <c r="G28" s="22">
        <f>294000*0.25</f>
        <v>73500</v>
      </c>
      <c r="H28" s="27">
        <v>0.25</v>
      </c>
      <c r="I28" s="27">
        <v>0.75</v>
      </c>
      <c r="J28" s="23" t="s">
        <v>60</v>
      </c>
      <c r="L28" s="32"/>
    </row>
    <row r="29" spans="1:12" s="24" customFormat="1" ht="30" customHeight="1" thickBot="1" x14ac:dyDescent="0.3">
      <c r="A29" s="25">
        <v>18</v>
      </c>
      <c r="B29" s="22" t="s">
        <v>78</v>
      </c>
      <c r="C29" s="22" t="s">
        <v>79</v>
      </c>
      <c r="D29" s="22">
        <v>57</v>
      </c>
      <c r="E29" s="22">
        <f>158*H29</f>
        <v>39.5</v>
      </c>
      <c r="F29" s="26">
        <v>42411</v>
      </c>
      <c r="G29" s="22">
        <f>324000*0.25</f>
        <v>81000</v>
      </c>
      <c r="H29" s="27">
        <v>0.25</v>
      </c>
      <c r="I29" s="27">
        <v>0.75</v>
      </c>
      <c r="J29" s="23" t="s">
        <v>61</v>
      </c>
    </row>
    <row r="30" spans="1:12" s="24" customFormat="1" ht="30" customHeight="1" thickBot="1" x14ac:dyDescent="0.3">
      <c r="A30" s="25">
        <v>19</v>
      </c>
      <c r="B30" s="22" t="s">
        <v>95</v>
      </c>
      <c r="C30" s="22" t="s">
        <v>79</v>
      </c>
      <c r="D30" s="22">
        <v>55</v>
      </c>
      <c r="E30" s="22">
        <f>158*H30</f>
        <v>39.5</v>
      </c>
      <c r="F30" s="26">
        <v>42687</v>
      </c>
      <c r="G30" s="22">
        <f>280000*0.25</f>
        <v>70000</v>
      </c>
      <c r="H30" s="27">
        <v>0.25</v>
      </c>
      <c r="I30" s="27">
        <v>0.75</v>
      </c>
      <c r="J30" s="23" t="s">
        <v>61</v>
      </c>
    </row>
    <row r="31" spans="1:12" s="24" customFormat="1" ht="30" customHeight="1" x14ac:dyDescent="0.25">
      <c r="A31" s="25">
        <v>20</v>
      </c>
      <c r="B31" s="22" t="s">
        <v>81</v>
      </c>
      <c r="C31" s="22" t="s">
        <v>79</v>
      </c>
      <c r="D31" s="22">
        <v>51</v>
      </c>
      <c r="E31" s="22">
        <f>158*H31</f>
        <v>39.5</v>
      </c>
      <c r="F31" s="26">
        <v>42424</v>
      </c>
      <c r="G31" s="22">
        <f>549000*0.25</f>
        <v>137250</v>
      </c>
      <c r="H31" s="27">
        <v>0.25</v>
      </c>
      <c r="I31" s="27">
        <v>0.75</v>
      </c>
      <c r="J31" s="23" t="s">
        <v>60</v>
      </c>
      <c r="K31" s="31"/>
    </row>
    <row r="32" spans="1:12" ht="30" customHeight="1" x14ac:dyDescent="0.25">
      <c r="A32" s="18"/>
      <c r="B32" s="37" t="s">
        <v>299</v>
      </c>
      <c r="C32" s="38"/>
      <c r="D32" s="19"/>
      <c r="E32" s="19">
        <f>SUM(E26:E31)</f>
        <v>280</v>
      </c>
      <c r="F32" s="9"/>
      <c r="G32" s="19">
        <f>SUM(G26:G31)</f>
        <v>800750</v>
      </c>
      <c r="H32" s="10"/>
      <c r="I32" s="10"/>
      <c r="J32" s="12"/>
    </row>
    <row r="33" spans="1:10" ht="30" customHeight="1" x14ac:dyDescent="0.25">
      <c r="A33" s="7">
        <v>96</v>
      </c>
      <c r="B33" s="8" t="s">
        <v>66</v>
      </c>
      <c r="C33" s="8" t="s">
        <v>65</v>
      </c>
      <c r="D33" s="8">
        <v>52</v>
      </c>
      <c r="E33" s="8">
        <f t="shared" ref="E33:E38" si="1">165*H33</f>
        <v>41.25</v>
      </c>
      <c r="F33" s="9">
        <v>42582</v>
      </c>
      <c r="G33" s="8">
        <f>628000*0.25</f>
        <v>157000</v>
      </c>
      <c r="H33" s="10">
        <v>0.25</v>
      </c>
      <c r="I33" s="10">
        <v>0.75</v>
      </c>
      <c r="J33" s="12" t="s">
        <v>60</v>
      </c>
    </row>
    <row r="34" spans="1:10" ht="30" customHeight="1" x14ac:dyDescent="0.25">
      <c r="A34" s="7">
        <v>100</v>
      </c>
      <c r="B34" s="8" t="s">
        <v>70</v>
      </c>
      <c r="C34" s="8" t="s">
        <v>65</v>
      </c>
      <c r="D34" s="8">
        <v>28</v>
      </c>
      <c r="E34" s="8">
        <f t="shared" si="1"/>
        <v>82.5</v>
      </c>
      <c r="F34" s="9">
        <v>42722</v>
      </c>
      <c r="G34" s="8">
        <f>190000*0.5</f>
        <v>95000</v>
      </c>
      <c r="H34" s="10">
        <v>0.5</v>
      </c>
      <c r="I34" s="10">
        <v>0.5</v>
      </c>
      <c r="J34" s="12" t="s">
        <v>60</v>
      </c>
    </row>
    <row r="35" spans="1:10" ht="30" customHeight="1" x14ac:dyDescent="0.25">
      <c r="A35" s="7">
        <v>101</v>
      </c>
      <c r="B35" s="8" t="s">
        <v>71</v>
      </c>
      <c r="C35" s="8" t="s">
        <v>65</v>
      </c>
      <c r="D35" s="8">
        <v>54</v>
      </c>
      <c r="E35" s="8">
        <f t="shared" si="1"/>
        <v>41.25</v>
      </c>
      <c r="F35" s="9">
        <v>42645</v>
      </c>
      <c r="G35" s="8">
        <f>850000*0.25</f>
        <v>212500</v>
      </c>
      <c r="H35" s="10">
        <v>0.25</v>
      </c>
      <c r="I35" s="10">
        <v>0.75</v>
      </c>
      <c r="J35" s="12" t="s">
        <v>60</v>
      </c>
    </row>
    <row r="36" spans="1:10" ht="30" customHeight="1" thickBot="1" x14ac:dyDescent="0.3">
      <c r="A36" s="7">
        <v>103</v>
      </c>
      <c r="B36" s="8" t="s">
        <v>86</v>
      </c>
      <c r="C36" s="8" t="s">
        <v>296</v>
      </c>
      <c r="D36" s="8" t="s">
        <v>297</v>
      </c>
      <c r="E36" s="8">
        <f t="shared" si="1"/>
        <v>82.5</v>
      </c>
      <c r="F36" s="9">
        <v>42729</v>
      </c>
      <c r="G36" s="8">
        <f>310000*0.5</f>
        <v>155000</v>
      </c>
      <c r="H36" s="10">
        <v>0.5</v>
      </c>
      <c r="I36" s="10">
        <v>0.5</v>
      </c>
      <c r="J36" s="12" t="s">
        <v>206</v>
      </c>
    </row>
    <row r="37" spans="1:10" ht="30" customHeight="1" x14ac:dyDescent="0.25">
      <c r="A37" s="6">
        <v>104</v>
      </c>
      <c r="B37" s="8" t="s">
        <v>69</v>
      </c>
      <c r="C37" s="8" t="s">
        <v>296</v>
      </c>
      <c r="D37" s="8">
        <v>27</v>
      </c>
      <c r="E37" s="8">
        <f t="shared" si="1"/>
        <v>82.5</v>
      </c>
      <c r="F37" s="9">
        <v>42719</v>
      </c>
      <c r="G37" s="8">
        <f>190000*0.5</f>
        <v>95000</v>
      </c>
      <c r="H37" s="10">
        <v>0.5</v>
      </c>
      <c r="I37" s="10">
        <v>0.5</v>
      </c>
      <c r="J37" s="12" t="s">
        <v>60</v>
      </c>
    </row>
    <row r="38" spans="1:10" ht="30" customHeight="1" x14ac:dyDescent="0.25">
      <c r="A38" s="7">
        <v>105</v>
      </c>
      <c r="B38" s="8" t="s">
        <v>251</v>
      </c>
      <c r="C38" s="8" t="s">
        <v>296</v>
      </c>
      <c r="D38" s="8">
        <v>29</v>
      </c>
      <c r="E38" s="8">
        <f t="shared" si="1"/>
        <v>82.5</v>
      </c>
      <c r="F38" s="9">
        <v>42726</v>
      </c>
      <c r="G38" s="8">
        <f>190000*0.5</f>
        <v>95000</v>
      </c>
      <c r="H38" s="10">
        <v>0.5</v>
      </c>
      <c r="I38" s="10">
        <v>0.5</v>
      </c>
      <c r="J38" s="12" t="s">
        <v>60</v>
      </c>
    </row>
    <row r="39" spans="1:10" ht="30" customHeight="1" x14ac:dyDescent="0.25">
      <c r="A39" s="7"/>
      <c r="B39" s="37" t="s">
        <v>299</v>
      </c>
      <c r="C39" s="38"/>
      <c r="D39" s="19"/>
      <c r="E39" s="19">
        <f>SUM(E33:E38)</f>
        <v>412.5</v>
      </c>
      <c r="F39" s="9"/>
      <c r="G39" s="19">
        <f>SUM(G33:G38)</f>
        <v>809500</v>
      </c>
      <c r="H39" s="10"/>
      <c r="I39" s="10"/>
      <c r="J39" s="12"/>
    </row>
    <row r="40" spans="1:10" ht="30" customHeight="1" thickBot="1" x14ac:dyDescent="0.3">
      <c r="A40" s="7">
        <v>128</v>
      </c>
      <c r="B40" s="8" t="s">
        <v>210</v>
      </c>
      <c r="C40" s="8" t="s">
        <v>208</v>
      </c>
      <c r="D40" s="8">
        <v>13</v>
      </c>
      <c r="E40" s="8">
        <f>110*H40</f>
        <v>36.300000000000004</v>
      </c>
      <c r="F40" s="9">
        <v>42416</v>
      </c>
      <c r="G40" s="8">
        <f>305000*0.33</f>
        <v>100650</v>
      </c>
      <c r="H40" s="10">
        <v>0.33</v>
      </c>
      <c r="I40" s="10">
        <v>0.67</v>
      </c>
      <c r="J40" s="12" t="s">
        <v>60</v>
      </c>
    </row>
    <row r="41" spans="1:10" ht="30" customHeight="1" x14ac:dyDescent="0.25">
      <c r="A41" s="6">
        <v>129</v>
      </c>
      <c r="B41" s="8" t="s">
        <v>207</v>
      </c>
      <c r="C41" s="8" t="s">
        <v>208</v>
      </c>
      <c r="D41" s="8" t="s">
        <v>209</v>
      </c>
      <c r="E41" s="8">
        <f>110*H41</f>
        <v>40.700000000000003</v>
      </c>
      <c r="F41" s="9">
        <v>42413</v>
      </c>
      <c r="G41" s="8">
        <f>637000*0.37</f>
        <v>235690</v>
      </c>
      <c r="H41" s="10">
        <v>0.37</v>
      </c>
      <c r="I41" s="10">
        <v>0.63</v>
      </c>
      <c r="J41" s="12" t="s">
        <v>60</v>
      </c>
    </row>
    <row r="42" spans="1:10" ht="30" customHeight="1" x14ac:dyDescent="0.25">
      <c r="A42" s="18"/>
      <c r="B42" s="37" t="s">
        <v>299</v>
      </c>
      <c r="C42" s="38"/>
      <c r="D42" s="19"/>
      <c r="E42" s="19">
        <f>SUM(E40:E41)</f>
        <v>77</v>
      </c>
      <c r="F42" s="9"/>
      <c r="G42" s="19">
        <f>SUM(G40:G41)</f>
        <v>336340</v>
      </c>
      <c r="H42" s="10"/>
      <c r="I42" s="10"/>
      <c r="J42" s="12"/>
    </row>
    <row r="43" spans="1:10" ht="30" customHeight="1" x14ac:dyDescent="0.25">
      <c r="A43" s="65" t="s">
        <v>323</v>
      </c>
      <c r="B43" s="66"/>
      <c r="C43" s="66"/>
      <c r="D43" s="66"/>
      <c r="E43" s="66"/>
      <c r="F43" s="66"/>
      <c r="G43" s="66"/>
      <c r="H43" s="66"/>
      <c r="I43" s="66"/>
      <c r="J43" s="67"/>
    </row>
    <row r="44" spans="1:10" s="24" customFormat="1" ht="30" customHeight="1" thickBot="1" x14ac:dyDescent="0.3">
      <c r="A44" s="21">
        <v>186</v>
      </c>
      <c r="B44" s="22" t="s">
        <v>233</v>
      </c>
      <c r="C44" s="22" t="s">
        <v>234</v>
      </c>
      <c r="D44" s="22">
        <v>51</v>
      </c>
      <c r="E44" s="22">
        <f t="shared" ref="E44:E52" si="2">171*H44</f>
        <v>68.400000000000006</v>
      </c>
      <c r="F44" s="26">
        <v>42536</v>
      </c>
      <c r="G44" s="22">
        <f>300000*0.4</f>
        <v>120000</v>
      </c>
      <c r="H44" s="27">
        <v>0.4</v>
      </c>
      <c r="I44" s="27">
        <v>0.6</v>
      </c>
      <c r="J44" s="23" t="s">
        <v>60</v>
      </c>
    </row>
    <row r="45" spans="1:10" s="24" customFormat="1" ht="30" customHeight="1" x14ac:dyDescent="0.25">
      <c r="A45" s="25">
        <v>187</v>
      </c>
      <c r="B45" s="22" t="s">
        <v>233</v>
      </c>
      <c r="C45" s="22" t="s">
        <v>234</v>
      </c>
      <c r="D45" s="22">
        <v>101</v>
      </c>
      <c r="E45" s="22">
        <f t="shared" si="2"/>
        <v>68.400000000000006</v>
      </c>
      <c r="F45" s="26">
        <v>42536</v>
      </c>
      <c r="G45" s="22">
        <f>300000*0.4</f>
        <v>120000</v>
      </c>
      <c r="H45" s="27">
        <v>0.4</v>
      </c>
      <c r="I45" s="27">
        <v>0.6</v>
      </c>
      <c r="J45" s="23" t="s">
        <v>60</v>
      </c>
    </row>
    <row r="46" spans="1:10" s="24" customFormat="1" ht="30" customHeight="1" thickBot="1" x14ac:dyDescent="0.3">
      <c r="A46" s="21">
        <v>188</v>
      </c>
      <c r="B46" s="22" t="s">
        <v>242</v>
      </c>
      <c r="C46" s="22" t="s">
        <v>234</v>
      </c>
      <c r="D46" s="22">
        <v>102</v>
      </c>
      <c r="E46" s="22">
        <f t="shared" si="2"/>
        <v>68.400000000000006</v>
      </c>
      <c r="F46" s="26">
        <v>42674</v>
      </c>
      <c r="G46" s="22">
        <f>723250*0.4</f>
        <v>289300</v>
      </c>
      <c r="H46" s="27">
        <v>0.4</v>
      </c>
      <c r="I46" s="27">
        <v>0.6</v>
      </c>
      <c r="J46" s="23" t="s">
        <v>60</v>
      </c>
    </row>
    <row r="47" spans="1:10" s="24" customFormat="1" ht="30" customHeight="1" x14ac:dyDescent="0.25">
      <c r="A47" s="25">
        <v>189</v>
      </c>
      <c r="B47" s="22" t="s">
        <v>237</v>
      </c>
      <c r="C47" s="22" t="s">
        <v>234</v>
      </c>
      <c r="D47" s="22">
        <v>42</v>
      </c>
      <c r="E47" s="22">
        <f t="shared" si="2"/>
        <v>68.400000000000006</v>
      </c>
      <c r="F47" s="26">
        <v>42649</v>
      </c>
      <c r="G47" s="22">
        <f>592000*0.4</f>
        <v>236800</v>
      </c>
      <c r="H47" s="27">
        <v>0.4</v>
      </c>
      <c r="I47" s="27">
        <v>0.6</v>
      </c>
      <c r="J47" s="23" t="s">
        <v>60</v>
      </c>
    </row>
    <row r="48" spans="1:10" s="24" customFormat="1" ht="30" customHeight="1" x14ac:dyDescent="0.25">
      <c r="A48" s="21">
        <v>190</v>
      </c>
      <c r="B48" s="22" t="s">
        <v>238</v>
      </c>
      <c r="C48" s="22" t="s">
        <v>234</v>
      </c>
      <c r="D48" s="22">
        <v>52</v>
      </c>
      <c r="E48" s="22">
        <f t="shared" si="2"/>
        <v>68.400000000000006</v>
      </c>
      <c r="F48" s="26">
        <v>42649</v>
      </c>
      <c r="G48" s="22">
        <f>592000*0.4</f>
        <v>236800</v>
      </c>
      <c r="H48" s="27">
        <v>0.4</v>
      </c>
      <c r="I48" s="27">
        <v>0.6</v>
      </c>
      <c r="J48" s="23" t="s">
        <v>60</v>
      </c>
    </row>
    <row r="49" spans="1:10" s="24" customFormat="1" ht="30" customHeight="1" x14ac:dyDescent="0.25">
      <c r="A49" s="21">
        <v>191</v>
      </c>
      <c r="B49" s="22" t="s">
        <v>239</v>
      </c>
      <c r="C49" s="22" t="s">
        <v>234</v>
      </c>
      <c r="D49" s="22">
        <v>62</v>
      </c>
      <c r="E49" s="22">
        <f t="shared" si="2"/>
        <v>68.400000000000006</v>
      </c>
      <c r="F49" s="26">
        <v>42649</v>
      </c>
      <c r="G49" s="22">
        <f>592000*0.4</f>
        <v>236800</v>
      </c>
      <c r="H49" s="27">
        <v>0.4</v>
      </c>
      <c r="I49" s="27">
        <v>0.6</v>
      </c>
      <c r="J49" s="23" t="s">
        <v>60</v>
      </c>
    </row>
    <row r="50" spans="1:10" s="24" customFormat="1" ht="30" customHeight="1" thickBot="1" x14ac:dyDescent="0.3">
      <c r="A50" s="21">
        <v>193</v>
      </c>
      <c r="B50" s="22" t="s">
        <v>235</v>
      </c>
      <c r="C50" s="22" t="s">
        <v>234</v>
      </c>
      <c r="D50" s="22">
        <v>91</v>
      </c>
      <c r="E50" s="22">
        <f t="shared" si="2"/>
        <v>68.400000000000006</v>
      </c>
      <c r="F50" s="26">
        <v>42582</v>
      </c>
      <c r="G50" s="22">
        <f>626060*0.4</f>
        <v>250424</v>
      </c>
      <c r="H50" s="27">
        <v>0.4</v>
      </c>
      <c r="I50" s="27">
        <v>0.6</v>
      </c>
      <c r="J50" s="23" t="s">
        <v>60</v>
      </c>
    </row>
    <row r="51" spans="1:10" s="24" customFormat="1" ht="30" customHeight="1" x14ac:dyDescent="0.25">
      <c r="A51" s="25">
        <v>194</v>
      </c>
      <c r="B51" s="22" t="s">
        <v>236</v>
      </c>
      <c r="C51" s="22" t="s">
        <v>234</v>
      </c>
      <c r="D51" s="22">
        <v>32</v>
      </c>
      <c r="E51" s="22">
        <f t="shared" si="2"/>
        <v>68.400000000000006</v>
      </c>
      <c r="F51" s="26">
        <v>42649</v>
      </c>
      <c r="G51" s="22">
        <f>592000*0.4</f>
        <v>236800</v>
      </c>
      <c r="H51" s="27">
        <v>0.4</v>
      </c>
      <c r="I51" s="27">
        <v>0.6</v>
      </c>
      <c r="J51" s="23" t="s">
        <v>60</v>
      </c>
    </row>
    <row r="52" spans="1:10" s="24" customFormat="1" ht="30" customHeight="1" x14ac:dyDescent="0.25">
      <c r="A52" s="21">
        <v>195</v>
      </c>
      <c r="B52" s="22" t="s">
        <v>240</v>
      </c>
      <c r="C52" s="22" t="s">
        <v>234</v>
      </c>
      <c r="D52" s="22">
        <v>41</v>
      </c>
      <c r="E52" s="22">
        <f t="shared" si="2"/>
        <v>68.400000000000006</v>
      </c>
      <c r="F52" s="26">
        <v>42669</v>
      </c>
      <c r="G52" s="22">
        <f>681000*0.4</f>
        <v>272400</v>
      </c>
      <c r="H52" s="27">
        <v>0.4</v>
      </c>
      <c r="I52" s="27">
        <v>0.6</v>
      </c>
      <c r="J52" s="23" t="s">
        <v>60</v>
      </c>
    </row>
    <row r="53" spans="1:10" ht="30" customHeight="1" thickBot="1" x14ac:dyDescent="0.3">
      <c r="A53" s="7"/>
      <c r="B53" s="37" t="s">
        <v>299</v>
      </c>
      <c r="C53" s="38"/>
      <c r="D53" s="19"/>
      <c r="E53" s="19">
        <f>SUM(E44:E52)</f>
        <v>615.59999999999991</v>
      </c>
      <c r="F53" s="9"/>
      <c r="G53" s="19">
        <f>SUM(G44:G52)</f>
        <v>1999324</v>
      </c>
      <c r="H53" s="10"/>
      <c r="I53" s="10"/>
      <c r="J53" s="12"/>
    </row>
    <row r="54" spans="1:10" ht="30" customHeight="1" x14ac:dyDescent="0.25">
      <c r="A54" s="6">
        <v>202</v>
      </c>
      <c r="B54" s="8" t="s">
        <v>247</v>
      </c>
      <c r="C54" s="8" t="s">
        <v>244</v>
      </c>
      <c r="D54" s="8">
        <v>21</v>
      </c>
      <c r="E54" s="8">
        <f>145*H54</f>
        <v>85.55</v>
      </c>
      <c r="F54" s="9">
        <v>42686</v>
      </c>
      <c r="G54" s="8">
        <f>551000*H54</f>
        <v>325090</v>
      </c>
      <c r="H54" s="10">
        <v>0.59</v>
      </c>
      <c r="I54" s="10">
        <v>0.41</v>
      </c>
      <c r="J54" s="12" t="s">
        <v>61</v>
      </c>
    </row>
    <row r="55" spans="1:10" ht="30" customHeight="1" x14ac:dyDescent="0.25">
      <c r="A55" s="18"/>
      <c r="B55" s="37" t="s">
        <v>299</v>
      </c>
      <c r="C55" s="38"/>
      <c r="D55" s="19"/>
      <c r="E55" s="19">
        <f>SUM(E54:E54)</f>
        <v>85.55</v>
      </c>
      <c r="F55" s="9"/>
      <c r="G55" s="19">
        <f>SUM(G54:G54)</f>
        <v>325090</v>
      </c>
      <c r="H55" s="10"/>
      <c r="I55" s="10"/>
      <c r="J55" s="12"/>
    </row>
    <row r="56" spans="1:10" ht="30" customHeight="1" x14ac:dyDescent="0.25">
      <c r="A56" s="7">
        <v>208</v>
      </c>
      <c r="B56" s="68" t="s">
        <v>299</v>
      </c>
      <c r="C56" s="69"/>
      <c r="D56" s="70"/>
      <c r="E56" s="16">
        <f>E11+E17+E20+Sheet1!E208+E24+Sheet1!E196+E32+E39+E42+E53+E55+Sheet1!E214</f>
        <v>4794.8950000000004</v>
      </c>
      <c r="F56" s="16"/>
      <c r="G56" s="20">
        <f>G11+G17+G20+G24+G32+G39+G42+G53+G55</f>
        <v>7082648.7999999998</v>
      </c>
      <c r="H56" s="17"/>
      <c r="I56" s="15"/>
      <c r="J56" s="14"/>
    </row>
  </sheetData>
  <autoFilter ref="A2:K56">
    <sortState ref="A3:K282">
      <sortCondition ref="C2:C283"/>
    </sortState>
  </autoFilter>
  <mergeCells count="16">
    <mergeCell ref="B32:C32"/>
    <mergeCell ref="B39:C39"/>
    <mergeCell ref="A1:J1"/>
    <mergeCell ref="B11:C11"/>
    <mergeCell ref="B17:C17"/>
    <mergeCell ref="B20:C20"/>
    <mergeCell ref="B24:C24"/>
    <mergeCell ref="B18:J18"/>
    <mergeCell ref="A25:J25"/>
    <mergeCell ref="A22:K22"/>
    <mergeCell ref="A3:J3"/>
    <mergeCell ref="B55:C55"/>
    <mergeCell ref="B56:D56"/>
    <mergeCell ref="B42:C42"/>
    <mergeCell ref="B53:C53"/>
    <mergeCell ref="A43:J43"/>
  </mergeCells>
  <printOptions horizontalCentered="1" verticalCentered="1"/>
  <pageMargins left="0" right="0" top="0" bottom="0" header="0" footer="0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الشركاء </vt:lpstr>
      <vt:lpstr>Sheet1!Print_Area</vt:lpstr>
      <vt:lpstr>'الشركاء '!Print_Area</vt:lpstr>
      <vt:lpstr>Sheet1!Print_Titles</vt:lpstr>
      <vt:lpstr>'الشركاء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rec3</dc:creator>
  <cp:lastModifiedBy>rec3</cp:lastModifiedBy>
  <cp:lastPrinted>2017-04-16T14:51:24Z</cp:lastPrinted>
  <dcterms:created xsi:type="dcterms:W3CDTF">2016-12-20T10:12:07Z</dcterms:created>
  <dcterms:modified xsi:type="dcterms:W3CDTF">2017-04-18T14:54:43Z</dcterms:modified>
</cp:coreProperties>
</file>